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37" firstSheet="6" activeTab="8"/>
  </bookViews>
  <sheets>
    <sheet name="52-Δ1" sheetId="1" state="hidden" r:id="rId1"/>
    <sheet name="52-Δ2-Δ3" sheetId="2" state="hidden" r:id="rId2"/>
    <sheet name="52-Ε1" sheetId="3" state="hidden" r:id="rId3"/>
    <sheet name="52-Ε2" sheetId="4" state="hidden" r:id="rId4"/>
    <sheet name="52-Ε4" sheetId="5" state="hidden" r:id="rId5"/>
    <sheet name="52-E5" sheetId="6" state="hidden" r:id="rId6"/>
    <sheet name="CF" sheetId="7" r:id="rId7"/>
    <sheet name="52-E3" sheetId="8" state="hidden" r:id="rId8"/>
    <sheet name="ΟΔΗΓΙΕΣ" sheetId="9" r:id="rId9"/>
  </sheets>
  <definedNames>
    <definedName name="for2">'CF'!$U$26:$U$27</definedName>
    <definedName name="for3">'CF'!$V$26:$V$28</definedName>
    <definedName name="kate">'CF'!$Y$2:$Y$6</definedName>
    <definedName name="od2esmo">'CF'!$S$34:$S$36</definedName>
    <definedName name="od2esp">'CF'!$S$26:$S$31</definedName>
    <definedName name="od2t">'CF'!$R$17:$R$28</definedName>
    <definedName name="ode">'CF'!$M$17:$M$18</definedName>
    <definedName name="ode2">'CF'!$M$35:$M$39</definedName>
    <definedName name="odeesx">'CF'!$T$18:$T$23</definedName>
    <definedName name="odetoi">'CF'!$M$41:$M$47</definedName>
    <definedName name="oxe">'CF'!$AA$2:$AA$5</definedName>
    <definedName name="_xlnm.Print_Area" localSheetId="6">'CF'!$A$1:$G$21</definedName>
  </definedNames>
  <calcPr fullCalcOnLoad="1"/>
</workbook>
</file>

<file path=xl/sharedStrings.xml><?xml version="1.0" encoding="utf-8"?>
<sst xmlns="http://schemas.openxmlformats.org/spreadsheetml/2006/main" count="278" uniqueCount="168">
  <si>
    <t>PVC</t>
  </si>
  <si>
    <t>EPR/XLPE</t>
  </si>
  <si>
    <t>-</t>
  </si>
  <si>
    <t>Συντελεστές διόρθωσης για θερµοκρασία περιβάλλοντος διαφορετική των 30C</t>
  </si>
  <si>
    <t>Εφαρµόζονται για τη διόρθωση των τιµών του µέγιστου επιτρεπόµενου ρεύµατος που δίνονται</t>
  </si>
  <si>
    <t>στους Πίνακες 52-Κ1, και 52-Κ2</t>
  </si>
  <si>
    <t>ΘΕΡΜ (C)</t>
  </si>
  <si>
    <t>Συντελεστές διόρθωσης για θερµοκρασία εδάφους διαφορετική από 20 C</t>
  </si>
  <si>
    <t>Εφαρµόζονται για τη διόρθωση των τιµών του µέγιστου επιτρεπόµενου ρεύµατος που δίνονται στον</t>
  </si>
  <si>
    <t>Πίνακα 52-Κ3</t>
  </si>
  <si>
    <t>ΘΕΡΜ ΕΔΑΦΟΥΣ (C)</t>
  </si>
  <si>
    <t>Συντελεστές διόρθωσης για ειδική θερµική αντίσταση εδάφους διαφορετική από 2.5 K.m/W</t>
  </si>
  <si>
    <t>Εφαρµόζονται για τη διόρθωση των τιµών του µέγιστου επιτρεπόµενου ρεύµατος</t>
  </si>
  <si>
    <t>που δίνονται στον Πίνακα 52-Κ3</t>
  </si>
  <si>
    <t>Eιδική θερµική αντίσταση K.m/W</t>
  </si>
  <si>
    <t>Συντελεστής διόρθωσης</t>
  </si>
  <si>
    <t>Συντελεστές διόρθωσης για την οµαδοποίηση περισσότερων από ένα κυκλωµάτων ή</t>
  </si>
  <si>
    <t>περισσότερων από ένα πολυπολικών καλωδίων σε επαφή ή σε µικρή απόσταση µεταξύ τους.</t>
  </si>
  <si>
    <t>Εφαρµόζονται για τη διόρθωση των τιµών του µέγιστου επιτρεπόµενου ρεύµατος που στους Πίνακες</t>
  </si>
  <si>
    <t>52-Κ1 και 52-Κ2</t>
  </si>
  <si>
    <t>Τρόπος τοποθέτησης µονωµένων
αγωγών ή καλωδίων</t>
  </si>
  <si>
    <t>Πλήθος κυκλωµάτων ή πολυπολικών καλωδίων</t>
  </si>
  <si>
    <t>- Ελεύθερα στον αέρα ή</t>
  </si>
  <si>
    <t>- επάνω στην επιφάνεια δοµικού</t>
  </si>
  <si>
    <t>υλικού ή</t>
  </si>
  <si>
    <t>- επιτοίχια γυµνά ή σε σωλήνα ή</t>
  </si>
  <si>
    <t>- εντοιχισµένα γυµνά ή σε σωλήνα</t>
  </si>
  <si>
    <t>Σε απλή στρώση, σε επαφή µε</t>
  </si>
  <si>
    <t>τοίχο ή µε δάπεδο ή επάνω σε</t>
  </si>
  <si>
    <t>συµπαγή φορέα καλωδίων</t>
  </si>
  <si>
    <t>Σε απλή στρώση, στερεωµένη</t>
  </si>
  <si>
    <t>α πευθείας κάτω από οροφή</t>
  </si>
  <si>
    <t>Σημειώσεις</t>
  </si>
  <si>
    <t>1. Αυτοί οι συντελεστές εφαρµόζονται σε οµοιόµορφες οµάδες ισοφορτισµένων καλωδίων</t>
  </si>
  <si>
    <t>2.Όταν η οριζόντια απόσταση γειτονικών καλωδίων υπερβαίνει το διπλάσιο της διαµέτρου</t>
  </si>
  <si>
    <t>τους δεν απαιτείται καµία διόρθωση.</t>
  </si>
  <si>
    <t>3.Οι ίδιοι συντελεστές χρησιµοποιούνται για:</t>
  </si>
  <si>
    <t>οµάδες δύο ή τριών µονοπολικών καλωδίων και</t>
  </si>
  <si>
    <t>πολυπολικά καλώδια.</t>
  </si>
  <si>
    <t>4.Αν ένα σύστηµα περιλαµβάνει διπολικά και τριπολικά καλώδια, το συνολικό πλήθος των</t>
  </si>
  <si>
    <t>καλωδίων λαµβάνεται ως πλήθος κυκλωµάτων και ο αντίστοιχος συντελεστής</t>
  </si>
  <si>
    <t>πολλαπλασιάζεται επί τις τιµές του µέγιστου επιτρεπόµενου ρεύµατος που δίνονται από τους</t>
  </si>
  <si>
    <t>Πίνακες για διπολικά και για τριπολικά καλώδια αντιστοίχως.</t>
  </si>
  <si>
    <t>5.Αν µια οµάδα αποτελείται από ν µονοπολικά καλώδια µπορεί να θεωρηθεί είτε ως ν/2</t>
  </si>
  <si>
    <t>κυκλώµατα δύο φορτιζόµενων αγωγών είτε ως ν/3 κυκλώµατα τριών φορτιζόµενων</t>
  </si>
  <si>
    <t>αγωγών.</t>
  </si>
  <si>
    <t>Συντελεστές διόρθωσης για περισσότερα από ένα κυκλώµατα µε καλώδια θαµµένα κατευθείαν στο έδαφος</t>
  </si>
  <si>
    <t>Μονοπολικά ή πολυπολικά καλώδια</t>
  </si>
  <si>
    <t>Πλήθος κυκλωμάτων</t>
  </si>
  <si>
    <t>Απόσταση µεταξύ καλωδίων (α)*</t>
  </si>
  <si>
    <t>Μηδενική (σε επαφή)</t>
  </si>
  <si>
    <t>Μια διάμετρος καλωδίου</t>
  </si>
  <si>
    <t>0,125 m</t>
  </si>
  <si>
    <t>0,25 m</t>
  </si>
  <si>
    <t>0,5 m</t>
  </si>
  <si>
    <t>Συντελεστές διόρθωσης για περισσότερα από ένα κυκλώµατα</t>
  </si>
  <si>
    <t>µε καλώδια τοποθετηµένα σε οχετούς µέσα στο έδαφος</t>
  </si>
  <si>
    <t>Α) Πολυπολικά καλώδια σε οχετούς</t>
  </si>
  <si>
    <t>Πλήθος καλωδίων</t>
  </si>
  <si>
    <t>Απόσταση µεταξύ οχετών (α)*</t>
  </si>
  <si>
    <t>0,50 m</t>
  </si>
  <si>
    <t>1,0 m</t>
  </si>
  <si>
    <t>B) Μονοπολικά καλώδια σε οχετούς</t>
  </si>
  <si>
    <t>Πλήθος κυκλωμάτων δυο ή τριών καλωδίων</t>
  </si>
  <si>
    <t>πληθος φορεων</t>
  </si>
  <si>
    <t>3φ κυκλ</t>
  </si>
  <si>
    <t>XLPE</t>
  </si>
  <si>
    <t>ΥΠΟΓΕΙΑ</t>
  </si>
  <si>
    <t>ΕΝΑΕΡΙΑ</t>
  </si>
  <si>
    <t>ΡΥΘΜΙΣΕΙΣ ΥΠΟΓΕΙΑΣ ΟΔΕΥΣΗΣ</t>
  </si>
  <si>
    <t>f(θ)=</t>
  </si>
  <si>
    <t>f(k)=</t>
  </si>
  <si>
    <t>1,5 K.m/W</t>
  </si>
  <si>
    <t>2,5 K.m/W</t>
  </si>
  <si>
    <t>1,0 K.m/W</t>
  </si>
  <si>
    <t>2,0 K.m/W</t>
  </si>
  <si>
    <t>3,0 K.m/W</t>
  </si>
  <si>
    <t>δ</t>
  </si>
  <si>
    <t>f(H)=</t>
  </si>
  <si>
    <t>ΚΑΤΕΥΘΕΙΑΝ ΣΤΟ ΕΔΑΦΟΣ</t>
  </si>
  <si>
    <t>ΣΕ ΟΧΕΤΟΥΣ ΣΤΟ ΕΔΑΦΟΣ</t>
  </si>
  <si>
    <t>ΚΑΤΕΥΘΕΙΑΝ ΠΑΡΑΛΛΗΛΑ</t>
  </si>
  <si>
    <t>ΣΕ ΟΧΕΤΟΥΣ ΠΑΡΑΛΛΗΛΑ</t>
  </si>
  <si>
    <t>ΠΟΛΎ</t>
  </si>
  <si>
    <t>ΜΟΝΟ</t>
  </si>
  <si>
    <t>1,00 m</t>
  </si>
  <si>
    <t>Θ ΥΠΟΓΕΙΑ</t>
  </si>
  <si>
    <t>ΡΥΘΜΙΣΕΙΣ ΕΝΑΕΡΙΑΣ ΟΔΕΥΣΗΣ</t>
  </si>
  <si>
    <t>Θ ΑΕΡΑ</t>
  </si>
  <si>
    <t>ΥΠΟΛΟΓΙΣΜΟΣ ΣΥΝΤΕΛΕΣΤΗ ΔΙΟΡΘΩΣΗΣ ΡΕΥΜΑΤΟΣ ΛΟΓΩ ΕΓΚΑΤΑΣΤΑΣΗΣ</t>
  </si>
  <si>
    <t>ΓΥΜΝΟ, ΕΠΙΤΟΙΧΙΟ</t>
  </si>
  <si>
    <t>ΣΕ ΣΩΛΗΝΑ, ΕΠΙΤΟΙΧΙΟ</t>
  </si>
  <si>
    <t>ΣΕ ΣΩΛΗΝΑ, ΕΝΤΟΙΧΙΣΜΕΝΟ</t>
  </si>
  <si>
    <t>ΓΥΜΝΟ, ΕΝΤΟΙΧΙΣΜΕΝΟ</t>
  </si>
  <si>
    <t>ΣΤΗΝ ΕΠΙΦΑΝΕΙΑ ΔΟΜΙΚΟΥ ΥΛΙΚΟΥ (1)</t>
  </si>
  <si>
    <t>ΕΠΙΤΟΙΧΑ ΓΥΜΝΑ Η ΣΕ ΣΩΛΗΝΑ (1)</t>
  </si>
  <si>
    <t>ΕΝΤΙΧΟΙΣΜΕΝΑ ΓΥΜΝΑ Η ΣΕ ΣΩΛΗΝΑ (1)</t>
  </si>
  <si>
    <t>ΣΕ ΑΠΛΗ ΣΤΡΩΣΗ ΣΕ ΣΥΜΠΑΓΗ ΦΟΡΕΑ (2)</t>
  </si>
  <si>
    <t>ΣΕ ΑΠΛΗ ΣΤΡΩΣΗ ΣΕ ΕΠΑΦΗ ΜΕ ΤΟΙΧΟ/ΔΑΠΕΔΟ (2)</t>
  </si>
  <si>
    <t>ΣΕ ΑΠΛΗ ΣΤΡΩΣΗ ΚΑΤΩ ΑΠΌ ΤΗΝ ΟΡΟΦΗ (3)</t>
  </si>
  <si>
    <t xml:space="preserve">Α </t>
  </si>
  <si>
    <t xml:space="preserve">Β </t>
  </si>
  <si>
    <t xml:space="preserve">Γ </t>
  </si>
  <si>
    <t>Α/Α</t>
  </si>
  <si>
    <t>#</t>
  </si>
  <si>
    <t>Α</t>
  </si>
  <si>
    <t>Β</t>
  </si>
  <si>
    <t>Γ</t>
  </si>
  <si>
    <t>ΣΕ ΕΠΑΦΗ ΜΕΤΑΞΥ ΤΟΥΣ, ΔΙΑΤΑΞΗ ΕΠΙΠΕΔΗ ΟΡΙΖΟΝΤΙΑ</t>
  </si>
  <si>
    <t>ΣΕ ΕΠΑΦΗ ΜΕΤΑΞΥ ΤΟΥΣ, ΔΙΑΤΑΞΗ ΕΠΙΠΕΔΗ ΚΑΤΑΚΟΡΥΦΗ</t>
  </si>
  <si>
    <t>ΣΕ ΕΠΑΦΗ ΜΕΤΑΞΥ ΤΟΥΣ, ΔΙΑΤΑΞΗ ΤΡΙΓΩΝΙΚΗ</t>
  </si>
  <si>
    <t>ΣΕ ΑΠΟΣΤΑΣΗ ΜΕΤΑΞΥ ΤΟΥΣ, ΔΙΑΤΑΞΗ ΟΡΙΖΟΝΤΙΑ</t>
  </si>
  <si>
    <t>ΣΕ ΑΠΟΣΤΑΣΗ ΜΕΤΑΞΥ ΤΟΥΣ, ΔΙΑΤΑΞΗ ΚΑΤΑΚΟΡΥΦΗ</t>
  </si>
  <si>
    <t>ΕΛΕΥΘΕΡΑ ΣΤΟΝ ΑΕΡΑ(1)</t>
  </si>
  <si>
    <t>ΟΡΙΖΟΝΤΙΟΙ ΔΙΑΤΡΗΤΟΙ ΦΟΡΕΙΣ, ΣΕ ΕΠΑΦΗ</t>
  </si>
  <si>
    <t>ΚΑΤΑΚΟΡΥΦΟΙ ΔΙΑΤΡΗΤΟΙ ΦΟΡΕΙΣ, ΣΕ ΕΠΑΦΗ</t>
  </si>
  <si>
    <t>ΕΣΧΑΡΕΣ, ΠΛΕΓΜΑΤΑ, ΒΡΑΧΙΟΝΕΣ, ΣΕ ΕΠΑΦΗ</t>
  </si>
  <si>
    <t>ΟΡΙΖΟΝΤΙΟΙ ΔΙΑΤΡΗΤΟΙ ΦΟΡΕΙΣ, ΣΕ ΑΠΟΣΤΑΣΗ</t>
  </si>
  <si>
    <t>ΚΑΤΑΚΟΡΥΦΟΙ ΔΙΑΤΡΗΤΟΙ ΦΟΡΕΙΣ, ΣΕ ΑΠΟΣΤΑΣΗ</t>
  </si>
  <si>
    <t>ΕΣΧΑΡΕΣ, ΠΛΕΓΜΑΤΑ, ΒΡΑΧΙΟΝΕΣ, ΣΕ ΑΠΟΣΤΑΣΗ</t>
  </si>
  <si>
    <t>kate</t>
  </si>
  <si>
    <t>oxe</t>
  </si>
  <si>
    <t>ΣΕ ΕΣΧΑΡΕΣ</t>
  </si>
  <si>
    <t>odeesx</t>
  </si>
  <si>
    <t>odetoi</t>
  </si>
  <si>
    <t>ode2</t>
  </si>
  <si>
    <t>πλήθος</t>
  </si>
  <si>
    <t>καλωδίων</t>
  </si>
  <si>
    <t>οριζόντιοι διάτρητοι</t>
  </si>
  <si>
    <t>φορείς σε επαφή</t>
  </si>
  <si>
    <t>φορείς σε απόσταση</t>
  </si>
  <si>
    <t>κατακόρυφοι διάτρητοι</t>
  </si>
  <si>
    <t>εσχάρες κλπ</t>
  </si>
  <si>
    <t>σε επαφή</t>
  </si>
  <si>
    <t>σε απόσταση</t>
  </si>
  <si>
    <t>for3</t>
  </si>
  <si>
    <t>for2</t>
  </si>
  <si>
    <t>od2t</t>
  </si>
  <si>
    <t>od2esp</t>
  </si>
  <si>
    <t>od2esmo</t>
  </si>
  <si>
    <t>(έλεγχος για πλήθος πολύ-μονο παράλληλων καλωδίων:Β19)</t>
  </si>
  <si>
    <t>odeesx selection</t>
  </si>
  <si>
    <t>poly</t>
  </si>
  <si>
    <t>mono</t>
  </si>
  <si>
    <t>od2espREF</t>
  </si>
  <si>
    <t>od2esmoREF</t>
  </si>
  <si>
    <t>POLY</t>
  </si>
  <si>
    <t>MONO</t>
  </si>
  <si>
    <t>οριζ επαφή</t>
  </si>
  <si>
    <t>κατακ επαφή</t>
  </si>
  <si>
    <t>εσχ επαφή</t>
  </si>
  <si>
    <t>οριζ απόσταση</t>
  </si>
  <si>
    <t>κατακ απόσταση</t>
  </si>
  <si>
    <t>εσχ απόσταση</t>
  </si>
  <si>
    <t>final</t>
  </si>
  <si>
    <t xml:space="preserve">ΤΥΠΟΣ ΠΡΟΣΤΑΣΙΑΣ: </t>
  </si>
  <si>
    <t xml:space="preserve">ΤΥΠΟΣ ΟΔΕΥΣΗΣ: </t>
  </si>
  <si>
    <t xml:space="preserve">ΑΡΙΘΜΟΣ ΠΟΛΩΝ ΚΑΛΩΔΙΟΥ: </t>
  </si>
  <si>
    <t xml:space="preserve">ΘΕΡΜΟΚΡΑΣΙΑ ΕΔΑΦΟΥΣ C: </t>
  </si>
  <si>
    <t xml:space="preserve">ΘΕΡΜΙΚΗ ΑΝΤΙΣΤΑΣΗ ΕΔΑΦΟΥΣ: </t>
  </si>
  <si>
    <t xml:space="preserve">ΤΡΟΠΟΣ ΥΠΟΓΕΙΑΣ ΟΔΕΥΣΗΣ: </t>
  </si>
  <si>
    <t xml:space="preserve">ΑΡΙΘΜΟΣ ΠΑΡΑΛΛΗΛΩΝ: </t>
  </si>
  <si>
    <t xml:space="preserve">ΑΠΟΣΤΑΣΗ ΜΕΤΑΞΥ: </t>
  </si>
  <si>
    <t xml:space="preserve">ΣΥΝΤΕΛΕΣΤΗΣ ΔΙΟΡΘΩΣΗΣ: </t>
  </si>
  <si>
    <t xml:space="preserve">ΤΡΟΠΟΣ ΟΔΕΥΣΗΣ: </t>
  </si>
  <si>
    <t xml:space="preserve">ΤΡΟΠΟΣ ΠΑΡΑΛΛΗΛΗΣ ΟΔΕΥΣΗΣ: </t>
  </si>
  <si>
    <t xml:space="preserve">ΑΡΙΘΜΟΣ ΦΟΡΕΩΝ (ΓΙΑ ΕΣΧΑΡΕΣ): </t>
  </si>
  <si>
    <t xml:space="preserve">ΘΕΡΜΟΚΡΑΣΙΑ ΠΕΡΙΒΑΛΛΟΝΤΟΣ C: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</si>
</sst>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[$-408]h:mm:ss\ AM/PM"/>
    <numFmt numFmtId="174" formatCode="[$-408]dddd\,\ d\ mmmm\ yyyy"/>
    <numFmt numFmtId="175" formatCode="00000"/>
    <numFmt numFmtId="176" formatCode="0.000%"/>
    <numFmt numFmtId="177" formatCode="#,##0.00_ ;\-#,##0.00\ "/>
    <numFmt numFmtId="178" formatCode="#,##0.0_ ;\-#,##0.0\ "/>
    <numFmt numFmtId="179" formatCode="#,##0_ ;\-#,##0\ "/>
    <numFmt numFmtId="180" formatCode="0.0000000"/>
    <numFmt numFmtId="181" formatCode="0.00000000"/>
    <numFmt numFmtId="182" formatCode="0.000000000"/>
    <numFmt numFmtId="183" formatCode="0.0000000000"/>
    <numFmt numFmtId="184" formatCode="#,##0.00\ &quot;€&quot;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"/>
      <family val="1"/>
    </font>
    <font>
      <sz val="14"/>
      <name val="Times"/>
      <family val="1"/>
    </font>
    <font>
      <b/>
      <sz val="10"/>
      <name val="Times"/>
      <family val="1"/>
    </font>
    <font>
      <sz val="10"/>
      <name val="Times"/>
      <family val="1"/>
    </font>
    <font>
      <sz val="10"/>
      <color indexed="9"/>
      <name val="Times"/>
      <family val="1"/>
    </font>
    <font>
      <b/>
      <sz val="11"/>
      <name val="Times"/>
      <family val="1"/>
    </font>
    <font>
      <sz val="11"/>
      <name val="Times"/>
      <family val="1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9"/>
      <name val="Univers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name val="Taffy"/>
      <family val="0"/>
    </font>
    <font>
      <sz val="10"/>
      <color indexed="48"/>
      <name val="Tahoma"/>
      <family val="2"/>
    </font>
    <font>
      <b/>
      <sz val="10"/>
      <color indexed="48"/>
      <name val="Tahoma"/>
      <family val="2"/>
    </font>
    <font>
      <i/>
      <sz val="10"/>
      <name val="Tahoma"/>
      <family val="2"/>
    </font>
    <font>
      <sz val="10"/>
      <name val="Tempus Sans ITC"/>
      <family val="5"/>
    </font>
    <font>
      <b/>
      <sz val="10"/>
      <name val="Tempus Sans ITC"/>
      <family val="5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sz val="10"/>
      <color rgb="FF9C650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1" fillId="19" borderId="1" applyNumberFormat="0" applyAlignment="0" applyProtection="0"/>
    <xf numFmtId="0" fontId="52" fillId="20" borderId="2" applyNumberFormat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7" borderId="1" applyNumberFormat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32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>
      <alignment horizontal="center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 locked="0"/>
    </xf>
    <xf numFmtId="0" fontId="5" fillId="0" borderId="0" xfId="34" applyFont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21" fillId="0" borderId="0" xfId="0" applyFont="1" applyAlignment="1" applyProtection="1">
      <alignment/>
      <protection hidden="1" locked="0"/>
    </xf>
    <xf numFmtId="2" fontId="5" fillId="0" borderId="0" xfId="0" applyNumberFormat="1" applyFont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23" fillId="0" borderId="0" xfId="0" applyFont="1" applyAlignment="1" applyProtection="1">
      <alignment horizontal="center" vertical="center"/>
      <protection hidden="1" locked="0"/>
    </xf>
    <xf numFmtId="2" fontId="23" fillId="0" borderId="0" xfId="0" applyNumberFormat="1" applyFont="1" applyAlignment="1" applyProtection="1">
      <alignment horizontal="center" vertical="center"/>
      <protection hidden="1" locked="0"/>
    </xf>
    <xf numFmtId="0" fontId="24" fillId="0" borderId="0" xfId="0" applyFont="1" applyAlignment="1" applyProtection="1">
      <alignment horizontal="center" vertical="center"/>
      <protection hidden="1" locked="0"/>
    </xf>
    <xf numFmtId="0" fontId="27" fillId="0" borderId="0" xfId="0" applyFont="1" applyAlignment="1" applyProtection="1">
      <alignment horizontal="center" vertical="center"/>
      <protection hidden="1" locked="0"/>
    </xf>
    <xf numFmtId="0" fontId="14" fillId="0" borderId="0" xfId="0" applyFont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2" fontId="24" fillId="0" borderId="0" xfId="0" applyNumberFormat="1" applyFont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>
      <alignment vertical="center"/>
    </xf>
    <xf numFmtId="0" fontId="28" fillId="0" borderId="0" xfId="0" applyFont="1" applyAlignment="1" applyProtection="1">
      <alignment horizontal="center" vertical="center"/>
      <protection hidden="1" locked="0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5" fillId="0" borderId="21" xfId="0" applyFont="1" applyBorder="1" applyAlignment="1" applyProtection="1">
      <alignment horizontal="right" vertical="center"/>
      <protection hidden="1"/>
    </xf>
    <xf numFmtId="0" fontId="4" fillId="33" borderId="25" xfId="0" applyFont="1" applyFill="1" applyBorder="1" applyAlignment="1" applyProtection="1">
      <alignment horizontal="right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right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 horizontal="left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169" fontId="4" fillId="0" borderId="26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 locked="0"/>
    </xf>
    <xf numFmtId="0" fontId="5" fillId="0" borderId="24" xfId="0" applyFont="1" applyBorder="1" applyAlignment="1" applyProtection="1">
      <alignment horizontal="left" vertical="center"/>
      <protection hidden="1" locked="0"/>
    </xf>
    <xf numFmtId="0" fontId="4" fillId="32" borderId="28" xfId="0" applyFont="1" applyFill="1" applyBorder="1" applyAlignment="1" applyProtection="1">
      <alignment horizontal="center" vertical="center"/>
      <protection hidden="1" locked="0"/>
    </xf>
    <xf numFmtId="0" fontId="4" fillId="32" borderId="29" xfId="0" applyFont="1" applyFill="1" applyBorder="1" applyAlignment="1" applyProtection="1">
      <alignment horizontal="center" vertical="center"/>
      <protection hidden="1" locked="0"/>
    </xf>
    <xf numFmtId="0" fontId="4" fillId="32" borderId="30" xfId="0" applyFont="1" applyFill="1" applyBorder="1" applyAlignment="1" applyProtection="1">
      <alignment horizontal="center" vertical="center"/>
      <protection hidden="1" locked="0"/>
    </xf>
    <xf numFmtId="169" fontId="4" fillId="33" borderId="26" xfId="0" applyNumberFormat="1" applyFont="1" applyFill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Normal_καλωδια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8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57150</xdr:rowOff>
    </xdr:from>
    <xdr:to>
      <xdr:col>16</xdr:col>
      <xdr:colOff>133350</xdr:colOff>
      <xdr:row>34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"/>
          <a:ext cx="67532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14</xdr:col>
      <xdr:colOff>285750</xdr:colOff>
      <xdr:row>52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496175" cy="851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0</xdr:row>
      <xdr:rowOff>47625</xdr:rowOff>
    </xdr:from>
    <xdr:to>
      <xdr:col>24</xdr:col>
      <xdr:colOff>476250</xdr:colOff>
      <xdr:row>63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47625"/>
          <a:ext cx="7534275" cy="1079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7</xdr:row>
      <xdr:rowOff>66675</xdr:rowOff>
    </xdr:from>
    <xdr:to>
      <xdr:col>14</xdr:col>
      <xdr:colOff>76200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1352550"/>
          <a:ext cx="3667125" cy="1238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76200</xdr:colOff>
      <xdr:row>18</xdr:row>
      <xdr:rowOff>104775</xdr:rowOff>
    </xdr:from>
    <xdr:to>
      <xdr:col>15</xdr:col>
      <xdr:colOff>523875</xdr:colOff>
      <xdr:row>23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333750"/>
          <a:ext cx="4714875" cy="1076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4</xdr:col>
      <xdr:colOff>800100</xdr:colOff>
      <xdr:row>27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14875"/>
          <a:ext cx="435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66675</xdr:colOff>
      <xdr:row>12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34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152400</xdr:rowOff>
    </xdr:from>
    <xdr:to>
      <xdr:col>14</xdr:col>
      <xdr:colOff>66675</xdr:colOff>
      <xdr:row>21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0"/>
          <a:ext cx="7534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57150</xdr:rowOff>
    </xdr:from>
    <xdr:to>
      <xdr:col>13</xdr:col>
      <xdr:colOff>371475</xdr:colOff>
      <xdr:row>29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57575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21"/>
  <sheetViews>
    <sheetView zoomScalePageLayoutView="0" workbookViewId="0" topLeftCell="A1">
      <selection activeCell="A1" sqref="A1:K1"/>
    </sheetView>
  </sheetViews>
  <sheetFormatPr defaultColWidth="9.33203125" defaultRowHeight="12.75"/>
  <cols>
    <col min="1" max="1" width="10.5" style="21" customWidth="1"/>
    <col min="2" max="3" width="12.83203125" style="21" customWidth="1"/>
    <col min="4" max="5" width="9.33203125" style="21" customWidth="1"/>
    <col min="6" max="8" width="0" style="21" hidden="1" customWidth="1"/>
    <col min="9" max="9" width="9.66015625" style="21" customWidth="1"/>
    <col min="10" max="16384" width="9.33203125" style="21" customWidth="1"/>
  </cols>
  <sheetData>
    <row r="1" spans="1:9" s="20" customFormat="1" ht="18.75">
      <c r="A1" s="18" t="s">
        <v>3</v>
      </c>
      <c r="B1" s="18"/>
      <c r="C1" s="18"/>
      <c r="D1" s="18"/>
      <c r="E1" s="18"/>
      <c r="F1" s="18"/>
      <c r="G1" s="18"/>
      <c r="H1" s="18"/>
      <c r="I1" s="19"/>
    </row>
    <row r="2" spans="1:9" s="27" customFormat="1" ht="15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3" spans="1:9" s="27" customFormat="1" ht="15">
      <c r="A3" s="112" t="s">
        <v>5</v>
      </c>
      <c r="B3" s="112"/>
      <c r="C3" s="112"/>
      <c r="D3" s="112"/>
      <c r="E3" s="112"/>
      <c r="F3" s="112"/>
      <c r="G3" s="112"/>
      <c r="H3" s="112"/>
      <c r="I3" s="112"/>
    </row>
    <row r="5" spans="1:3" ht="12.75">
      <c r="A5" s="22" t="s">
        <v>6</v>
      </c>
      <c r="B5" s="23" t="s">
        <v>0</v>
      </c>
      <c r="C5" s="23" t="s">
        <v>1</v>
      </c>
    </row>
    <row r="6" spans="1:8" ht="12.75">
      <c r="A6" s="24">
        <v>10</v>
      </c>
      <c r="B6" s="24">
        <v>1.22</v>
      </c>
      <c r="C6" s="24">
        <v>1.15</v>
      </c>
      <c r="D6" s="25"/>
      <c r="F6" s="24">
        <v>1</v>
      </c>
      <c r="G6" s="24">
        <v>1.22</v>
      </c>
      <c r="H6" s="24">
        <v>1.15</v>
      </c>
    </row>
    <row r="7" spans="1:8" ht="12.75">
      <c r="A7" s="24">
        <v>15</v>
      </c>
      <c r="B7" s="24">
        <v>1.17</v>
      </c>
      <c r="C7" s="24">
        <v>1.12</v>
      </c>
      <c r="D7" s="25"/>
      <c r="F7" s="24">
        <v>2</v>
      </c>
      <c r="G7" s="24">
        <v>1.17</v>
      </c>
      <c r="H7" s="24">
        <v>1.12</v>
      </c>
    </row>
    <row r="8" spans="1:8" ht="12.75">
      <c r="A8" s="24">
        <v>20</v>
      </c>
      <c r="B8" s="24">
        <v>1.12</v>
      </c>
      <c r="C8" s="24">
        <v>1.08</v>
      </c>
      <c r="D8" s="25"/>
      <c r="F8" s="24">
        <v>3</v>
      </c>
      <c r="G8" s="24">
        <v>1.12</v>
      </c>
      <c r="H8" s="24">
        <v>1.08</v>
      </c>
    </row>
    <row r="9" spans="1:8" ht="12.75">
      <c r="A9" s="24">
        <v>25</v>
      </c>
      <c r="B9" s="24">
        <v>1.06</v>
      </c>
      <c r="C9" s="24">
        <v>1.04</v>
      </c>
      <c r="D9" s="25"/>
      <c r="F9" s="24">
        <v>4</v>
      </c>
      <c r="G9" s="24">
        <v>1.06</v>
      </c>
      <c r="H9" s="24">
        <v>1.04</v>
      </c>
    </row>
    <row r="10" spans="1:8" ht="12.75">
      <c r="A10" s="24">
        <v>30</v>
      </c>
      <c r="B10" s="24">
        <v>1</v>
      </c>
      <c r="C10" s="24">
        <v>1</v>
      </c>
      <c r="D10" s="25"/>
      <c r="F10" s="24">
        <v>5</v>
      </c>
      <c r="G10" s="24">
        <v>1</v>
      </c>
      <c r="H10" s="24">
        <v>1</v>
      </c>
    </row>
    <row r="11" spans="1:8" ht="12.75">
      <c r="A11" s="24">
        <v>35</v>
      </c>
      <c r="B11" s="24">
        <v>0.94</v>
      </c>
      <c r="C11" s="24">
        <v>0.96</v>
      </c>
      <c r="D11" s="25"/>
      <c r="F11" s="24">
        <v>6</v>
      </c>
      <c r="G11" s="24">
        <v>0.94</v>
      </c>
      <c r="H11" s="24">
        <v>0.96</v>
      </c>
    </row>
    <row r="12" spans="1:8" ht="12.75">
      <c r="A12" s="24">
        <v>40</v>
      </c>
      <c r="B12" s="24">
        <v>0.87</v>
      </c>
      <c r="C12" s="24">
        <v>0.91</v>
      </c>
      <c r="D12" s="25"/>
      <c r="F12" s="24">
        <v>7</v>
      </c>
      <c r="G12" s="24">
        <v>0.87</v>
      </c>
      <c r="H12" s="24">
        <v>0.91</v>
      </c>
    </row>
    <row r="13" spans="1:8" ht="12.75">
      <c r="A13" s="24">
        <v>45</v>
      </c>
      <c r="B13" s="24">
        <v>0.79</v>
      </c>
      <c r="C13" s="24">
        <v>0.87</v>
      </c>
      <c r="D13" s="25"/>
      <c r="F13" s="24">
        <v>8</v>
      </c>
      <c r="G13" s="24">
        <v>0.79</v>
      </c>
      <c r="H13" s="24">
        <v>0.87</v>
      </c>
    </row>
    <row r="14" spans="1:8" ht="12.75">
      <c r="A14" s="24">
        <v>50</v>
      </c>
      <c r="B14" s="24">
        <v>0.71</v>
      </c>
      <c r="C14" s="24">
        <v>0.82</v>
      </c>
      <c r="D14" s="25"/>
      <c r="F14" s="24">
        <v>9</v>
      </c>
      <c r="G14" s="24">
        <v>0.71</v>
      </c>
      <c r="H14" s="24">
        <v>0.82</v>
      </c>
    </row>
    <row r="15" spans="1:8" ht="12.75">
      <c r="A15" s="24">
        <v>55</v>
      </c>
      <c r="B15" s="24">
        <v>0.61</v>
      </c>
      <c r="C15" s="24">
        <v>0.76</v>
      </c>
      <c r="D15" s="25"/>
      <c r="F15" s="24">
        <v>10</v>
      </c>
      <c r="G15" s="24">
        <v>0.61</v>
      </c>
      <c r="H15" s="24">
        <v>0.76</v>
      </c>
    </row>
    <row r="16" spans="1:8" ht="12.75">
      <c r="A16" s="24">
        <v>60</v>
      </c>
      <c r="B16" s="24">
        <v>0.5</v>
      </c>
      <c r="C16" s="24">
        <v>0.71</v>
      </c>
      <c r="D16" s="25"/>
      <c r="F16" s="24">
        <v>11</v>
      </c>
      <c r="G16" s="24">
        <v>0.5</v>
      </c>
      <c r="H16" s="24">
        <v>0.71</v>
      </c>
    </row>
    <row r="17" spans="1:8" ht="12.75">
      <c r="A17" s="24">
        <v>65</v>
      </c>
      <c r="B17" s="24" t="s">
        <v>2</v>
      </c>
      <c r="C17" s="24">
        <v>0.65</v>
      </c>
      <c r="D17" s="25"/>
      <c r="F17" s="24">
        <v>12</v>
      </c>
      <c r="G17" s="24" t="s">
        <v>2</v>
      </c>
      <c r="H17" s="24">
        <v>0.65</v>
      </c>
    </row>
    <row r="18" spans="1:8" ht="12.75">
      <c r="A18" s="24">
        <v>70</v>
      </c>
      <c r="B18" s="24" t="s">
        <v>2</v>
      </c>
      <c r="C18" s="24">
        <v>0.58</v>
      </c>
      <c r="D18" s="25"/>
      <c r="F18" s="24">
        <v>13</v>
      </c>
      <c r="G18" s="24" t="s">
        <v>2</v>
      </c>
      <c r="H18" s="24">
        <v>0.58</v>
      </c>
    </row>
    <row r="19" spans="1:8" ht="12.75">
      <c r="A19" s="24">
        <v>75</v>
      </c>
      <c r="B19" s="24" t="s">
        <v>2</v>
      </c>
      <c r="C19" s="24">
        <v>0.5</v>
      </c>
      <c r="D19" s="25"/>
      <c r="F19" s="24">
        <v>14</v>
      </c>
      <c r="G19" s="24" t="s">
        <v>2</v>
      </c>
      <c r="H19" s="24">
        <v>0.5</v>
      </c>
    </row>
    <row r="20" spans="1:8" ht="12.75">
      <c r="A20" s="24">
        <v>80</v>
      </c>
      <c r="B20" s="24" t="s">
        <v>2</v>
      </c>
      <c r="C20" s="24">
        <v>0.41</v>
      </c>
      <c r="D20" s="25"/>
      <c r="F20" s="24">
        <v>15</v>
      </c>
      <c r="G20" s="24" t="s">
        <v>2</v>
      </c>
      <c r="H20" s="24">
        <v>0.41</v>
      </c>
    </row>
    <row r="21" spans="1:3" ht="12.75">
      <c r="A21" s="24"/>
      <c r="B21" s="24"/>
      <c r="C21" s="24"/>
    </row>
  </sheetData>
  <sheetProtection/>
  <mergeCells count="1"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35"/>
  <sheetViews>
    <sheetView zoomScalePageLayoutView="0" workbookViewId="0" topLeftCell="A1">
      <selection activeCell="A1" sqref="A1:K1"/>
    </sheetView>
  </sheetViews>
  <sheetFormatPr defaultColWidth="9.33203125" defaultRowHeight="12.75"/>
  <cols>
    <col min="1" max="1" width="13.33203125" style="30" customWidth="1"/>
    <col min="2" max="3" width="12.33203125" style="30" customWidth="1"/>
    <col min="4" max="11" width="9.33203125" style="30" customWidth="1"/>
    <col min="12" max="14" width="0" style="30" hidden="1" customWidth="1"/>
    <col min="15" max="16384" width="9.33203125" style="30" customWidth="1"/>
  </cols>
  <sheetData>
    <row r="1" spans="1:8" s="28" customFormat="1" ht="18">
      <c r="A1" s="39" t="s">
        <v>7</v>
      </c>
      <c r="B1" s="39"/>
      <c r="C1" s="39"/>
      <c r="D1" s="39"/>
      <c r="E1" s="39"/>
      <c r="F1" s="39"/>
      <c r="G1" s="39"/>
      <c r="H1" s="39"/>
    </row>
    <row r="2" spans="1:8" ht="12.75">
      <c r="A2" s="29" t="s">
        <v>8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9</v>
      </c>
      <c r="B3" s="29"/>
      <c r="C3" s="29"/>
      <c r="D3" s="29"/>
      <c r="E3" s="29"/>
      <c r="F3" s="29"/>
      <c r="G3" s="29"/>
      <c r="H3" s="29"/>
    </row>
    <row r="5" spans="1:3" ht="39" customHeight="1">
      <c r="A5" s="31" t="s">
        <v>10</v>
      </c>
      <c r="B5" s="31" t="s">
        <v>0</v>
      </c>
      <c r="C5" s="31" t="s">
        <v>1</v>
      </c>
    </row>
    <row r="6" spans="1:14" ht="12.75">
      <c r="A6" s="32">
        <v>10</v>
      </c>
      <c r="B6" s="32">
        <v>1.1</v>
      </c>
      <c r="C6" s="32">
        <v>1.07</v>
      </c>
      <c r="I6" s="33"/>
      <c r="L6" s="32">
        <v>1</v>
      </c>
      <c r="M6" s="32">
        <v>1.1</v>
      </c>
      <c r="N6" s="32">
        <v>1.07</v>
      </c>
    </row>
    <row r="7" spans="1:14" ht="12.75">
      <c r="A7" s="32">
        <v>15</v>
      </c>
      <c r="B7" s="32">
        <v>1.05</v>
      </c>
      <c r="C7" s="32">
        <v>1.04</v>
      </c>
      <c r="I7" s="33"/>
      <c r="L7" s="32">
        <v>2</v>
      </c>
      <c r="M7" s="32">
        <v>1.05</v>
      </c>
      <c r="N7" s="32">
        <v>1.04</v>
      </c>
    </row>
    <row r="8" spans="1:14" ht="12.75">
      <c r="A8" s="32">
        <v>20</v>
      </c>
      <c r="B8" s="32">
        <v>1</v>
      </c>
      <c r="C8" s="32">
        <v>1</v>
      </c>
      <c r="I8" s="33"/>
      <c r="L8" s="32">
        <v>3</v>
      </c>
      <c r="M8" s="32">
        <v>1</v>
      </c>
      <c r="N8" s="32">
        <v>1</v>
      </c>
    </row>
    <row r="9" spans="1:14" ht="12.75">
      <c r="A9" s="32">
        <v>25</v>
      </c>
      <c r="B9" s="32">
        <v>0.95</v>
      </c>
      <c r="C9" s="32">
        <v>0.96</v>
      </c>
      <c r="I9" s="33"/>
      <c r="L9" s="32">
        <v>4</v>
      </c>
      <c r="M9" s="32">
        <v>0.95</v>
      </c>
      <c r="N9" s="32">
        <v>0.96</v>
      </c>
    </row>
    <row r="10" spans="1:14" ht="12.75">
      <c r="A10" s="32">
        <v>30</v>
      </c>
      <c r="B10" s="32">
        <v>0.89</v>
      </c>
      <c r="C10" s="32">
        <v>0.93</v>
      </c>
      <c r="I10" s="33"/>
      <c r="L10" s="32">
        <v>5</v>
      </c>
      <c r="M10" s="32">
        <v>0.89</v>
      </c>
      <c r="N10" s="32">
        <v>0.93</v>
      </c>
    </row>
    <row r="11" spans="1:14" ht="12.75">
      <c r="A11" s="32">
        <v>35</v>
      </c>
      <c r="B11" s="32">
        <v>0.84</v>
      </c>
      <c r="C11" s="32">
        <v>0.89</v>
      </c>
      <c r="I11" s="33"/>
      <c r="L11" s="32">
        <v>6</v>
      </c>
      <c r="M11" s="32">
        <v>0.84</v>
      </c>
      <c r="N11" s="32">
        <v>0.89</v>
      </c>
    </row>
    <row r="12" spans="1:14" ht="12.75">
      <c r="A12" s="32">
        <v>40</v>
      </c>
      <c r="B12" s="32">
        <v>0.77</v>
      </c>
      <c r="C12" s="32">
        <v>0.85</v>
      </c>
      <c r="I12" s="33"/>
      <c r="L12" s="32">
        <v>7</v>
      </c>
      <c r="M12" s="32">
        <v>0.77</v>
      </c>
      <c r="N12" s="32">
        <v>0.85</v>
      </c>
    </row>
    <row r="13" spans="1:14" ht="12.75">
      <c r="A13" s="32">
        <v>45</v>
      </c>
      <c r="B13" s="32">
        <v>0.71</v>
      </c>
      <c r="C13" s="32">
        <v>0.8</v>
      </c>
      <c r="I13" s="33"/>
      <c r="L13" s="32">
        <v>8</v>
      </c>
      <c r="M13" s="32">
        <v>0.71</v>
      </c>
      <c r="N13" s="32">
        <v>0.8</v>
      </c>
    </row>
    <row r="14" spans="1:14" ht="12.75">
      <c r="A14" s="32">
        <v>50</v>
      </c>
      <c r="B14" s="32">
        <v>0.63</v>
      </c>
      <c r="C14" s="32">
        <v>0.76</v>
      </c>
      <c r="I14" s="33"/>
      <c r="L14" s="32">
        <v>9</v>
      </c>
      <c r="M14" s="32">
        <v>0.63</v>
      </c>
      <c r="N14" s="32">
        <v>0.76</v>
      </c>
    </row>
    <row r="15" spans="1:14" ht="12.75">
      <c r="A15" s="32">
        <v>55</v>
      </c>
      <c r="B15" s="32">
        <v>0.55</v>
      </c>
      <c r="C15" s="32">
        <v>0.71</v>
      </c>
      <c r="I15" s="33"/>
      <c r="L15" s="32">
        <v>10</v>
      </c>
      <c r="M15" s="32">
        <v>0.55</v>
      </c>
      <c r="N15" s="32">
        <v>0.71</v>
      </c>
    </row>
    <row r="16" spans="1:14" ht="12.75">
      <c r="A16" s="32">
        <v>60</v>
      </c>
      <c r="B16" s="32">
        <v>0.45</v>
      </c>
      <c r="C16" s="32">
        <v>0.65</v>
      </c>
      <c r="I16" s="33"/>
      <c r="L16" s="32">
        <v>11</v>
      </c>
      <c r="M16" s="32">
        <v>0.45</v>
      </c>
      <c r="N16" s="32">
        <v>0.65</v>
      </c>
    </row>
    <row r="17" spans="1:14" ht="12.75">
      <c r="A17" s="32">
        <v>65</v>
      </c>
      <c r="B17" s="32" t="s">
        <v>2</v>
      </c>
      <c r="C17" s="32">
        <v>0.6</v>
      </c>
      <c r="I17" s="33"/>
      <c r="L17" s="32">
        <v>12</v>
      </c>
      <c r="M17" s="32" t="s">
        <v>2</v>
      </c>
      <c r="N17" s="32">
        <v>0.6</v>
      </c>
    </row>
    <row r="18" spans="1:14" ht="12.75">
      <c r="A18" s="32">
        <v>70</v>
      </c>
      <c r="B18" s="32" t="s">
        <v>2</v>
      </c>
      <c r="C18" s="32">
        <v>0.53</v>
      </c>
      <c r="I18" s="33"/>
      <c r="L18" s="32">
        <v>13</v>
      </c>
      <c r="M18" s="32" t="s">
        <v>2</v>
      </c>
      <c r="N18" s="32">
        <v>0.53</v>
      </c>
    </row>
    <row r="19" spans="1:14" ht="12.75">
      <c r="A19" s="32">
        <v>75</v>
      </c>
      <c r="B19" s="32" t="s">
        <v>2</v>
      </c>
      <c r="C19" s="32">
        <v>0.46</v>
      </c>
      <c r="I19" s="33"/>
      <c r="L19" s="32">
        <v>14</v>
      </c>
      <c r="M19" s="32" t="s">
        <v>2</v>
      </c>
      <c r="N19" s="32">
        <v>0.46</v>
      </c>
    </row>
    <row r="20" spans="1:14" ht="12.75">
      <c r="A20" s="32">
        <v>80</v>
      </c>
      <c r="B20" s="32" t="s">
        <v>2</v>
      </c>
      <c r="C20" s="32">
        <v>0.38</v>
      </c>
      <c r="I20" s="33"/>
      <c r="L20" s="32">
        <v>15</v>
      </c>
      <c r="M20" s="32" t="s">
        <v>2</v>
      </c>
      <c r="N20" s="32">
        <v>0.38</v>
      </c>
    </row>
    <row r="23" spans="1:8" ht="12.75">
      <c r="A23" s="29" t="s">
        <v>11</v>
      </c>
      <c r="B23" s="29"/>
      <c r="C23" s="29"/>
      <c r="D23" s="29"/>
      <c r="E23" s="29"/>
      <c r="F23" s="29"/>
      <c r="G23" s="29"/>
      <c r="H23" s="29"/>
    </row>
    <row r="24" spans="1:8" ht="12.75">
      <c r="A24" s="29" t="s">
        <v>12</v>
      </c>
      <c r="B24" s="29"/>
      <c r="C24" s="29"/>
      <c r="D24" s="29"/>
      <c r="E24" s="29"/>
      <c r="F24" s="29"/>
      <c r="G24" s="29"/>
      <c r="H24" s="29"/>
    </row>
    <row r="25" spans="1:8" ht="12.75">
      <c r="A25" s="29" t="s">
        <v>13</v>
      </c>
      <c r="B25" s="29"/>
      <c r="C25" s="29"/>
      <c r="D25" s="29"/>
      <c r="E25" s="29"/>
      <c r="F25" s="29"/>
      <c r="G25" s="29"/>
      <c r="H25" s="29"/>
    </row>
    <row r="27" spans="1:6" ht="53.25" customHeight="1">
      <c r="A27" s="34" t="s">
        <v>14</v>
      </c>
      <c r="B27" s="34">
        <v>1</v>
      </c>
      <c r="C27" s="34">
        <v>1.5</v>
      </c>
      <c r="D27" s="34">
        <v>2</v>
      </c>
      <c r="E27" s="34">
        <v>2.5</v>
      </c>
      <c r="F27" s="34">
        <v>3</v>
      </c>
    </row>
    <row r="28" spans="1:6" ht="30.75" customHeight="1">
      <c r="A28" s="35" t="s">
        <v>15</v>
      </c>
      <c r="B28" s="35">
        <v>1.18</v>
      </c>
      <c r="C28" s="36">
        <v>1.1</v>
      </c>
      <c r="D28" s="35">
        <v>1.05</v>
      </c>
      <c r="E28" s="36">
        <v>1</v>
      </c>
      <c r="F28" s="35">
        <v>0.96</v>
      </c>
    </row>
    <row r="29" spans="1:3" ht="12.75">
      <c r="A29" s="32"/>
      <c r="B29" s="32"/>
      <c r="C29" s="32"/>
    </row>
    <row r="31" spans="1:3" ht="12.75">
      <c r="A31" s="30">
        <v>1</v>
      </c>
      <c r="B31" s="30">
        <v>1</v>
      </c>
      <c r="C31" s="37">
        <v>1.18</v>
      </c>
    </row>
    <row r="32" spans="1:3" ht="12.75">
      <c r="A32" s="30">
        <v>2</v>
      </c>
      <c r="B32" s="30">
        <v>1.5</v>
      </c>
      <c r="C32" s="38">
        <v>1.1</v>
      </c>
    </row>
    <row r="33" spans="1:3" ht="12.75">
      <c r="A33" s="30">
        <v>3</v>
      </c>
      <c r="B33" s="30">
        <v>2</v>
      </c>
      <c r="C33" s="37">
        <v>1.05</v>
      </c>
    </row>
    <row r="34" spans="1:3" ht="12.75">
      <c r="A34" s="30">
        <v>4</v>
      </c>
      <c r="B34" s="30">
        <v>2.5</v>
      </c>
      <c r="C34" s="38">
        <v>1</v>
      </c>
    </row>
    <row r="35" spans="1:3" ht="12.75">
      <c r="A35" s="30">
        <v>5</v>
      </c>
      <c r="B35" s="30">
        <v>3</v>
      </c>
      <c r="C35" s="37">
        <v>0.96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U35"/>
  <sheetViews>
    <sheetView zoomScalePageLayoutView="0" workbookViewId="0" topLeftCell="A10">
      <selection activeCell="A1" sqref="A1:K1"/>
    </sheetView>
  </sheetViews>
  <sheetFormatPr defaultColWidth="9.33203125" defaultRowHeight="12.75"/>
  <cols>
    <col min="1" max="1" width="31.33203125" style="0" customWidth="1"/>
    <col min="2" max="14" width="7.33203125" style="0" customWidth="1"/>
    <col min="15" max="15" width="5.83203125" style="0" hidden="1" customWidth="1"/>
    <col min="16" max="19" width="5.83203125" style="2" hidden="1" customWidth="1"/>
    <col min="20" max="20" width="7.66015625" style="0" customWidth="1"/>
  </cols>
  <sheetData>
    <row r="1" spans="1:19" s="17" customFormat="1" ht="18.75">
      <c r="A1" s="16" t="s">
        <v>16</v>
      </c>
      <c r="P1" s="49"/>
      <c r="Q1" s="49"/>
      <c r="R1" s="49"/>
      <c r="S1" s="49"/>
    </row>
    <row r="2" spans="1:19" s="17" customFormat="1" ht="18.75">
      <c r="A2" s="16" t="s">
        <v>17</v>
      </c>
      <c r="P2" s="49"/>
      <c r="Q2" s="49"/>
      <c r="R2" s="49"/>
      <c r="S2" s="49"/>
    </row>
    <row r="3" ht="12.75">
      <c r="A3" s="1" t="s">
        <v>18</v>
      </c>
    </row>
    <row r="4" ht="12.75">
      <c r="A4" s="1" t="s">
        <v>19</v>
      </c>
    </row>
    <row r="6" ht="13.5" thickBot="1"/>
    <row r="7" spans="1:19" ht="38.25" customHeight="1">
      <c r="A7" s="114" t="s">
        <v>20</v>
      </c>
      <c r="B7" s="114" t="s">
        <v>21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3"/>
      <c r="O7" s="62" t="s">
        <v>103</v>
      </c>
      <c r="P7" s="54" t="s">
        <v>104</v>
      </c>
      <c r="Q7" s="54" t="s">
        <v>100</v>
      </c>
      <c r="R7" s="54" t="s">
        <v>101</v>
      </c>
      <c r="S7" s="55" t="s">
        <v>102</v>
      </c>
    </row>
    <row r="8" spans="1:21" ht="12.75">
      <c r="A8" s="114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12</v>
      </c>
      <c r="L8" s="4">
        <v>16</v>
      </c>
      <c r="M8" s="4">
        <v>20</v>
      </c>
      <c r="N8" s="4"/>
      <c r="O8" s="56">
        <v>1</v>
      </c>
      <c r="P8" s="51">
        <v>1</v>
      </c>
      <c r="Q8" s="52">
        <v>1</v>
      </c>
      <c r="R8" s="52">
        <v>1</v>
      </c>
      <c r="S8" s="57">
        <v>0.95</v>
      </c>
      <c r="T8" s="6"/>
      <c r="U8" s="50"/>
    </row>
    <row r="9" spans="1:21" ht="12.75">
      <c r="A9" s="5" t="s">
        <v>22</v>
      </c>
      <c r="B9" s="113">
        <v>1</v>
      </c>
      <c r="C9" s="113">
        <v>0.8</v>
      </c>
      <c r="D9" s="113">
        <v>0.7</v>
      </c>
      <c r="E9" s="113">
        <v>0.65</v>
      </c>
      <c r="F9" s="113">
        <v>0.6</v>
      </c>
      <c r="G9" s="113">
        <v>0.57</v>
      </c>
      <c r="H9" s="113">
        <v>0.54</v>
      </c>
      <c r="I9" s="113">
        <v>0.52</v>
      </c>
      <c r="J9" s="113">
        <v>0.5</v>
      </c>
      <c r="K9" s="113">
        <v>0.45</v>
      </c>
      <c r="L9" s="113">
        <v>0.41</v>
      </c>
      <c r="M9" s="113">
        <v>0.38</v>
      </c>
      <c r="N9" s="6"/>
      <c r="O9" s="56">
        <v>2</v>
      </c>
      <c r="P9" s="53">
        <v>2</v>
      </c>
      <c r="Q9" s="52">
        <v>0.8</v>
      </c>
      <c r="R9" s="52">
        <v>0.85</v>
      </c>
      <c r="S9" s="57">
        <v>0.81</v>
      </c>
      <c r="T9" s="6"/>
      <c r="U9" s="50"/>
    </row>
    <row r="10" spans="1:21" ht="12.75">
      <c r="A10" s="5" t="s">
        <v>23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6"/>
      <c r="O10" s="56">
        <v>3</v>
      </c>
      <c r="P10" s="53">
        <v>3</v>
      </c>
      <c r="Q10" s="52">
        <v>0.7</v>
      </c>
      <c r="R10" s="52">
        <v>0.79</v>
      </c>
      <c r="S10" s="57">
        <v>0.72</v>
      </c>
      <c r="T10" s="6"/>
      <c r="U10" s="50"/>
    </row>
    <row r="11" spans="1:21" ht="12.75">
      <c r="A11" s="8" t="s">
        <v>24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6"/>
      <c r="O11" s="56">
        <v>4</v>
      </c>
      <c r="P11" s="53">
        <v>4</v>
      </c>
      <c r="Q11" s="52">
        <v>0.65</v>
      </c>
      <c r="R11" s="52">
        <v>0.75</v>
      </c>
      <c r="S11" s="57">
        <v>0.68</v>
      </c>
      <c r="T11" s="6"/>
      <c r="U11" s="50"/>
    </row>
    <row r="12" spans="1:21" ht="12.75">
      <c r="A12" s="5" t="s">
        <v>25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6"/>
      <c r="O12" s="56">
        <v>5</v>
      </c>
      <c r="P12" s="53">
        <v>5</v>
      </c>
      <c r="Q12" s="52">
        <v>0.6</v>
      </c>
      <c r="R12" s="52">
        <v>0.73</v>
      </c>
      <c r="S12" s="57">
        <v>0.66</v>
      </c>
      <c r="T12" s="6"/>
      <c r="U12" s="50"/>
    </row>
    <row r="13" spans="1:21" ht="12.75">
      <c r="A13" s="9" t="s">
        <v>26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6"/>
      <c r="O13" s="56">
        <v>6</v>
      </c>
      <c r="P13" s="53">
        <v>6</v>
      </c>
      <c r="Q13" s="52">
        <v>0.57</v>
      </c>
      <c r="R13" s="52">
        <v>0.72</v>
      </c>
      <c r="S13" s="57">
        <v>0.64</v>
      </c>
      <c r="T13" s="6"/>
      <c r="U13" s="50"/>
    </row>
    <row r="14" spans="1:2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6">
        <v>7</v>
      </c>
      <c r="P14" s="53">
        <v>7</v>
      </c>
      <c r="Q14" s="52">
        <v>0.54</v>
      </c>
      <c r="R14" s="52">
        <v>0.72</v>
      </c>
      <c r="S14" s="57">
        <v>0.63</v>
      </c>
      <c r="T14" s="6"/>
      <c r="U14" s="50"/>
    </row>
    <row r="15" spans="1:21" ht="12.75">
      <c r="A15" s="10" t="s">
        <v>27</v>
      </c>
      <c r="B15" s="113">
        <v>1</v>
      </c>
      <c r="C15" s="113">
        <v>0.85</v>
      </c>
      <c r="D15" s="113">
        <v>0.79</v>
      </c>
      <c r="E15" s="113">
        <v>0.75</v>
      </c>
      <c r="F15" s="113">
        <v>0.73</v>
      </c>
      <c r="G15" s="113">
        <v>0.72</v>
      </c>
      <c r="H15" s="113">
        <v>0.72</v>
      </c>
      <c r="I15" s="113">
        <v>0.71</v>
      </c>
      <c r="J15" s="113">
        <v>0.7</v>
      </c>
      <c r="K15" s="113">
        <v>0.7</v>
      </c>
      <c r="L15" s="113">
        <v>0.7</v>
      </c>
      <c r="M15" s="113">
        <v>0.7</v>
      </c>
      <c r="N15" s="6"/>
      <c r="O15" s="56">
        <v>8</v>
      </c>
      <c r="P15" s="53">
        <v>8</v>
      </c>
      <c r="Q15" s="52">
        <v>0.52</v>
      </c>
      <c r="R15" s="52">
        <v>0.71</v>
      </c>
      <c r="S15" s="57">
        <v>0.62</v>
      </c>
      <c r="T15" s="6"/>
      <c r="U15" s="50"/>
    </row>
    <row r="16" spans="1:21" ht="12.75">
      <c r="A16" s="10" t="s">
        <v>28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6"/>
      <c r="O16" s="56">
        <v>9</v>
      </c>
      <c r="P16" s="53">
        <v>9</v>
      </c>
      <c r="Q16" s="52">
        <v>0.5</v>
      </c>
      <c r="R16" s="52">
        <v>0.7</v>
      </c>
      <c r="S16" s="57">
        <v>0.61</v>
      </c>
      <c r="T16" s="6"/>
      <c r="U16" s="50"/>
    </row>
    <row r="17" spans="1:21" ht="12.75">
      <c r="A17" s="10" t="s">
        <v>29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6"/>
      <c r="O17" s="56">
        <v>10</v>
      </c>
      <c r="P17" s="53">
        <v>12</v>
      </c>
      <c r="Q17" s="52">
        <v>0.45</v>
      </c>
      <c r="R17" s="52">
        <v>0.7</v>
      </c>
      <c r="S17" s="57">
        <v>0.61</v>
      </c>
      <c r="T17" s="6"/>
      <c r="U17" s="50"/>
    </row>
    <row r="18" spans="15:21" ht="12.75">
      <c r="O18" s="56">
        <v>11</v>
      </c>
      <c r="P18" s="53">
        <v>16</v>
      </c>
      <c r="Q18" s="52">
        <v>0.41</v>
      </c>
      <c r="R18" s="52">
        <v>0.7</v>
      </c>
      <c r="S18" s="57">
        <v>0.61</v>
      </c>
      <c r="T18" s="6"/>
      <c r="U18" s="50"/>
    </row>
    <row r="19" spans="1:21" ht="13.5" thickBot="1">
      <c r="A19" s="10" t="s">
        <v>30</v>
      </c>
      <c r="B19" s="113">
        <v>0.95</v>
      </c>
      <c r="C19" s="113">
        <v>0.81</v>
      </c>
      <c r="D19" s="113">
        <v>0.72</v>
      </c>
      <c r="E19" s="113">
        <v>0.68</v>
      </c>
      <c r="F19" s="113">
        <v>0.66</v>
      </c>
      <c r="G19" s="113">
        <v>0.64</v>
      </c>
      <c r="H19" s="113">
        <v>0.63</v>
      </c>
      <c r="I19" s="113">
        <v>0.62</v>
      </c>
      <c r="J19" s="113">
        <v>0.61</v>
      </c>
      <c r="K19" s="113">
        <v>0.61</v>
      </c>
      <c r="L19" s="113">
        <v>0.61</v>
      </c>
      <c r="M19" s="113">
        <v>0.61</v>
      </c>
      <c r="N19" s="6"/>
      <c r="O19" s="58">
        <v>12</v>
      </c>
      <c r="P19" s="59">
        <v>20</v>
      </c>
      <c r="Q19" s="60">
        <v>0.38</v>
      </c>
      <c r="R19" s="60">
        <v>0.7</v>
      </c>
      <c r="S19" s="61">
        <v>0.61</v>
      </c>
      <c r="T19" s="6"/>
      <c r="U19" s="50"/>
    </row>
    <row r="20" spans="1:19" ht="12.75">
      <c r="A20" s="10" t="s">
        <v>31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6"/>
      <c r="P20" s="7"/>
      <c r="Q20" s="7"/>
      <c r="R20" s="7"/>
      <c r="S20" s="7"/>
    </row>
    <row r="21" spans="1:19" ht="12.75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P21" s="7"/>
      <c r="Q21" s="7"/>
      <c r="R21" s="7"/>
      <c r="S21" s="7"/>
    </row>
    <row r="22" spans="1:19" ht="12.75">
      <c r="A22" s="10" t="s">
        <v>32</v>
      </c>
      <c r="P22" s="7"/>
      <c r="Q22" s="7"/>
      <c r="R22" s="7"/>
      <c r="S22" s="7"/>
    </row>
    <row r="23" spans="1:19" ht="12.75">
      <c r="A23" t="s">
        <v>33</v>
      </c>
      <c r="P23" s="7"/>
      <c r="Q23" s="7"/>
      <c r="R23" s="7"/>
      <c r="S23" s="7"/>
    </row>
    <row r="24" ht="12.75">
      <c r="A24" t="s">
        <v>34</v>
      </c>
    </row>
    <row r="25" ht="12.75">
      <c r="A25" t="s">
        <v>35</v>
      </c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  <row r="34" ht="12.75">
      <c r="A34" t="s">
        <v>44</v>
      </c>
    </row>
    <row r="35" ht="12.75">
      <c r="A35" t="s">
        <v>45</v>
      </c>
    </row>
  </sheetData>
  <sheetProtection/>
  <mergeCells count="38">
    <mergeCell ref="J19:J20"/>
    <mergeCell ref="K19:K20"/>
    <mergeCell ref="L19:L20"/>
    <mergeCell ref="M19:M20"/>
    <mergeCell ref="F19:F20"/>
    <mergeCell ref="G19:G20"/>
    <mergeCell ref="H19:H20"/>
    <mergeCell ref="I19:I20"/>
    <mergeCell ref="B19:B20"/>
    <mergeCell ref="C19:C20"/>
    <mergeCell ref="D19:D20"/>
    <mergeCell ref="E19:E20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J9:J13"/>
    <mergeCell ref="K9:K13"/>
    <mergeCell ref="L9:L13"/>
    <mergeCell ref="M9:M13"/>
    <mergeCell ref="L15:L17"/>
    <mergeCell ref="M15:M17"/>
    <mergeCell ref="F9:F13"/>
    <mergeCell ref="G9:G13"/>
    <mergeCell ref="H9:H13"/>
    <mergeCell ref="I9:I13"/>
    <mergeCell ref="B7:M7"/>
    <mergeCell ref="A7:A8"/>
    <mergeCell ref="B9:B13"/>
    <mergeCell ref="C9:C13"/>
    <mergeCell ref="D9:D13"/>
    <mergeCell ref="E9:E1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P13"/>
  <sheetViews>
    <sheetView zoomScalePageLayoutView="0" workbookViewId="0" topLeftCell="A7">
      <selection activeCell="A1" sqref="A1:K1"/>
    </sheetView>
  </sheetViews>
  <sheetFormatPr defaultColWidth="9.33203125" defaultRowHeight="12.75"/>
  <cols>
    <col min="1" max="1" width="13.66015625" style="0" customWidth="1"/>
    <col min="2" max="6" width="14.83203125" style="0" customWidth="1"/>
    <col min="10" max="10" width="0" style="0" hidden="1" customWidth="1"/>
    <col min="11" max="16" width="5.33203125" style="0" hidden="1" customWidth="1"/>
  </cols>
  <sheetData>
    <row r="1" ht="15.75">
      <c r="A1" s="15" t="s">
        <v>46</v>
      </c>
    </row>
    <row r="2" ht="12.75">
      <c r="A2" s="1" t="s">
        <v>8</v>
      </c>
    </row>
    <row r="3" ht="12.75">
      <c r="A3" s="1" t="s">
        <v>9</v>
      </c>
    </row>
    <row r="5" spans="1:6" ht="12.75">
      <c r="A5" s="115" t="s">
        <v>47</v>
      </c>
      <c r="B5" s="115"/>
      <c r="C5" s="115"/>
      <c r="D5" s="115"/>
      <c r="E5" s="115"/>
      <c r="F5" s="115"/>
    </row>
    <row r="7" spans="1:16" ht="42" customHeight="1">
      <c r="A7" s="116" t="s">
        <v>48</v>
      </c>
      <c r="B7" s="116" t="s">
        <v>49</v>
      </c>
      <c r="C7" s="116"/>
      <c r="D7" s="116"/>
      <c r="E7" s="116"/>
      <c r="F7" s="116"/>
      <c r="J7" s="2"/>
      <c r="K7" s="2"/>
      <c r="L7" s="2">
        <v>2</v>
      </c>
      <c r="M7" s="2">
        <v>3</v>
      </c>
      <c r="N7" s="2">
        <v>4</v>
      </c>
      <c r="O7" s="2">
        <v>5</v>
      </c>
      <c r="P7" s="2">
        <v>6</v>
      </c>
    </row>
    <row r="8" spans="1:16" ht="25.5" customHeight="1">
      <c r="A8" s="116"/>
      <c r="B8" s="11" t="s">
        <v>50</v>
      </c>
      <c r="C8" s="11" t="s">
        <v>51</v>
      </c>
      <c r="D8" s="11" t="s">
        <v>52</v>
      </c>
      <c r="E8" s="11" t="s">
        <v>53</v>
      </c>
      <c r="F8" s="11" t="s">
        <v>54</v>
      </c>
      <c r="J8" s="2">
        <v>0</v>
      </c>
      <c r="K8" s="2">
        <v>1</v>
      </c>
      <c r="L8" s="2">
        <v>0.75</v>
      </c>
      <c r="M8" s="2">
        <v>0.65</v>
      </c>
      <c r="N8" s="2">
        <v>0.6</v>
      </c>
      <c r="O8" s="2">
        <v>0.55</v>
      </c>
      <c r="P8" s="2">
        <v>0.5</v>
      </c>
    </row>
    <row r="9" spans="1:16" ht="12.75">
      <c r="A9" s="12">
        <v>2</v>
      </c>
      <c r="B9" s="13">
        <v>0.75</v>
      </c>
      <c r="C9" s="13">
        <v>0.8</v>
      </c>
      <c r="D9" s="13">
        <v>0.85</v>
      </c>
      <c r="E9" s="13">
        <v>0.9</v>
      </c>
      <c r="F9" s="13">
        <v>0.9</v>
      </c>
      <c r="J9" s="2" t="s">
        <v>77</v>
      </c>
      <c r="K9" s="2">
        <v>2</v>
      </c>
      <c r="L9" s="2">
        <v>0.8</v>
      </c>
      <c r="M9" s="2">
        <v>0.7</v>
      </c>
      <c r="N9" s="2">
        <v>0.6</v>
      </c>
      <c r="O9" s="2">
        <v>0.55</v>
      </c>
      <c r="P9" s="2">
        <v>0.55</v>
      </c>
    </row>
    <row r="10" spans="1:16" ht="12.75">
      <c r="A10" s="12">
        <v>3</v>
      </c>
      <c r="B10" s="13">
        <v>0.65</v>
      </c>
      <c r="C10" s="13">
        <v>0.7</v>
      </c>
      <c r="D10" s="13">
        <v>0.75</v>
      </c>
      <c r="E10" s="13">
        <v>0.8</v>
      </c>
      <c r="F10" s="13">
        <v>0.85</v>
      </c>
      <c r="J10" s="2">
        <v>0.125</v>
      </c>
      <c r="K10" s="2">
        <v>3</v>
      </c>
      <c r="L10" s="2">
        <v>0.85</v>
      </c>
      <c r="M10" s="2">
        <v>0.75</v>
      </c>
      <c r="N10" s="2">
        <v>0.7</v>
      </c>
      <c r="O10" s="2">
        <v>0.65</v>
      </c>
      <c r="P10" s="2">
        <v>0.6</v>
      </c>
    </row>
    <row r="11" spans="1:16" ht="12.75">
      <c r="A11" s="12">
        <v>4</v>
      </c>
      <c r="B11" s="13">
        <v>0.6</v>
      </c>
      <c r="C11" s="13">
        <v>0.6</v>
      </c>
      <c r="D11" s="13">
        <v>0.7</v>
      </c>
      <c r="E11" s="13">
        <v>0.75</v>
      </c>
      <c r="F11" s="13">
        <v>0.8</v>
      </c>
      <c r="J11" s="2">
        <v>0.25</v>
      </c>
      <c r="K11" s="2">
        <v>4</v>
      </c>
      <c r="L11" s="2">
        <v>0.9</v>
      </c>
      <c r="M11" s="2">
        <v>0.8</v>
      </c>
      <c r="N11" s="2">
        <v>0.75</v>
      </c>
      <c r="O11" s="2">
        <v>0.7</v>
      </c>
      <c r="P11" s="2">
        <v>0.7</v>
      </c>
    </row>
    <row r="12" spans="1:16" ht="12.75">
      <c r="A12" s="12">
        <v>5</v>
      </c>
      <c r="B12" s="13">
        <v>0.55</v>
      </c>
      <c r="C12" s="13">
        <v>0.55</v>
      </c>
      <c r="D12" s="13">
        <v>0.65</v>
      </c>
      <c r="E12" s="13">
        <v>0.7</v>
      </c>
      <c r="F12" s="13">
        <v>0.8</v>
      </c>
      <c r="J12" s="2">
        <v>0.5</v>
      </c>
      <c r="K12" s="2">
        <v>5</v>
      </c>
      <c r="L12" s="2">
        <v>0.9</v>
      </c>
      <c r="M12" s="2">
        <v>0.85</v>
      </c>
      <c r="N12" s="2">
        <v>0.8</v>
      </c>
      <c r="O12" s="2">
        <v>0.8</v>
      </c>
      <c r="P12" s="2">
        <v>0.8</v>
      </c>
    </row>
    <row r="13" spans="1:6" ht="12.75">
      <c r="A13" s="12">
        <v>6</v>
      </c>
      <c r="B13" s="13">
        <v>0.5</v>
      </c>
      <c r="C13" s="13">
        <v>0.55</v>
      </c>
      <c r="D13" s="13">
        <v>0.6</v>
      </c>
      <c r="E13" s="13">
        <v>0.7</v>
      </c>
      <c r="F13" s="13">
        <v>0.8</v>
      </c>
    </row>
  </sheetData>
  <sheetProtection/>
  <mergeCells count="3">
    <mergeCell ref="A5:F5"/>
    <mergeCell ref="A7:A8"/>
    <mergeCell ref="B7:F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2:G53"/>
  <sheetViews>
    <sheetView zoomScalePageLayoutView="0" workbookViewId="0" topLeftCell="A7">
      <selection activeCell="A1" sqref="A1:K1"/>
    </sheetView>
  </sheetViews>
  <sheetFormatPr defaultColWidth="9.33203125" defaultRowHeight="12.75"/>
  <cols>
    <col min="1" max="1" width="10.5" style="76" customWidth="1"/>
    <col min="2" max="2" width="4" style="76" customWidth="1"/>
    <col min="3" max="6" width="9.33203125" style="76" customWidth="1"/>
    <col min="7" max="9" width="9.33203125" style="73" customWidth="1"/>
    <col min="10" max="16384" width="9.33203125" style="76" customWidth="1"/>
  </cols>
  <sheetData>
    <row r="1" ht="12.75"/>
    <row r="2" ht="12.75">
      <c r="E2" s="76" t="s">
        <v>64</v>
      </c>
    </row>
    <row r="3" spans="4:6" ht="12.75">
      <c r="D3" s="76">
        <v>1</v>
      </c>
      <c r="E3" s="76">
        <v>2</v>
      </c>
      <c r="F3" s="76">
        <v>3</v>
      </c>
    </row>
    <row r="4" spans="1:7" ht="12.75">
      <c r="A4" s="76">
        <v>1</v>
      </c>
      <c r="B4" s="76">
        <v>1</v>
      </c>
      <c r="C4" s="76">
        <v>1</v>
      </c>
      <c r="D4" s="74">
        <v>1</v>
      </c>
      <c r="E4" s="74">
        <v>1</v>
      </c>
      <c r="F4" s="74">
        <v>1</v>
      </c>
      <c r="G4" s="73" t="s">
        <v>128</v>
      </c>
    </row>
    <row r="5" spans="1:7" ht="12.75">
      <c r="A5" s="76" t="s">
        <v>126</v>
      </c>
      <c r="B5" s="76">
        <v>2</v>
      </c>
      <c r="C5" s="76">
        <v>2</v>
      </c>
      <c r="D5" s="74">
        <v>0.88</v>
      </c>
      <c r="E5" s="74">
        <v>0.87</v>
      </c>
      <c r="F5" s="74">
        <v>0.86</v>
      </c>
      <c r="G5" s="73" t="s">
        <v>129</v>
      </c>
    </row>
    <row r="6" spans="1:6" ht="12.75">
      <c r="A6" s="76" t="s">
        <v>127</v>
      </c>
      <c r="B6" s="76">
        <v>3</v>
      </c>
      <c r="C6" s="76">
        <v>3</v>
      </c>
      <c r="D6" s="74">
        <v>0.82</v>
      </c>
      <c r="E6" s="74">
        <v>0.8</v>
      </c>
      <c r="F6" s="74">
        <v>0.79</v>
      </c>
    </row>
    <row r="7" spans="2:6" ht="12.75">
      <c r="B7" s="76">
        <v>4</v>
      </c>
      <c r="C7" s="76">
        <v>4</v>
      </c>
      <c r="D7" s="74">
        <v>0.79</v>
      </c>
      <c r="E7" s="74">
        <v>0.77</v>
      </c>
      <c r="F7" s="74">
        <v>0.76</v>
      </c>
    </row>
    <row r="8" spans="2:6" ht="12.75">
      <c r="B8" s="76">
        <v>5</v>
      </c>
      <c r="C8" s="76">
        <v>6</v>
      </c>
      <c r="D8" s="74">
        <v>0.76</v>
      </c>
      <c r="E8" s="74">
        <v>0.73</v>
      </c>
      <c r="F8" s="74">
        <v>0.71</v>
      </c>
    </row>
    <row r="9" spans="2:6" ht="12.75">
      <c r="B9" s="76">
        <v>6</v>
      </c>
      <c r="C9" s="76">
        <v>9</v>
      </c>
      <c r="D9" s="74">
        <v>0.73</v>
      </c>
      <c r="E9" s="74">
        <v>0.68</v>
      </c>
      <c r="F9" s="74">
        <v>0.66</v>
      </c>
    </row>
    <row r="10" spans="4:6" ht="12.75">
      <c r="D10" s="74"/>
      <c r="E10" s="74"/>
      <c r="F10" s="74"/>
    </row>
    <row r="11" spans="4:6" ht="12.75">
      <c r="D11" s="76">
        <v>1</v>
      </c>
      <c r="E11" s="76">
        <v>2</v>
      </c>
      <c r="F11" s="76">
        <v>3</v>
      </c>
    </row>
    <row r="12" spans="1:7" ht="12.75">
      <c r="A12" s="76">
        <v>2</v>
      </c>
      <c r="B12" s="76">
        <v>1</v>
      </c>
      <c r="C12" s="76">
        <v>1</v>
      </c>
      <c r="D12" s="74">
        <v>1</v>
      </c>
      <c r="E12" s="74">
        <v>1</v>
      </c>
      <c r="F12" s="74">
        <v>1</v>
      </c>
      <c r="G12" s="73" t="s">
        <v>128</v>
      </c>
    </row>
    <row r="13" spans="1:7" ht="12.75">
      <c r="A13" s="76" t="s">
        <v>126</v>
      </c>
      <c r="B13" s="76">
        <v>2</v>
      </c>
      <c r="C13" s="76">
        <v>2</v>
      </c>
      <c r="D13" s="74">
        <v>1</v>
      </c>
      <c r="E13" s="74">
        <v>0.99</v>
      </c>
      <c r="F13" s="74">
        <v>0.98</v>
      </c>
      <c r="G13" s="73" t="s">
        <v>130</v>
      </c>
    </row>
    <row r="14" spans="1:6" ht="12.75">
      <c r="A14" s="76" t="s">
        <v>127</v>
      </c>
      <c r="B14" s="76">
        <v>3</v>
      </c>
      <c r="C14" s="76">
        <v>3</v>
      </c>
      <c r="D14" s="74">
        <v>0.98</v>
      </c>
      <c r="E14" s="74">
        <v>0.96</v>
      </c>
      <c r="F14" s="74">
        <v>0.95</v>
      </c>
    </row>
    <row r="15" spans="2:6" ht="12.75">
      <c r="B15" s="76">
        <v>4</v>
      </c>
      <c r="C15" s="76">
        <v>4</v>
      </c>
      <c r="D15" s="74">
        <v>0.95</v>
      </c>
      <c r="E15" s="74">
        <v>0.92</v>
      </c>
      <c r="F15" s="74">
        <v>0.91</v>
      </c>
    </row>
    <row r="16" spans="2:6" ht="12.75">
      <c r="B16" s="76">
        <v>5</v>
      </c>
      <c r="C16" s="76">
        <v>6</v>
      </c>
      <c r="D16" s="74">
        <v>0.91</v>
      </c>
      <c r="E16" s="74">
        <v>0.87</v>
      </c>
      <c r="F16" s="74">
        <v>0.85</v>
      </c>
    </row>
    <row r="17" spans="2:6" ht="12.75">
      <c r="B17" s="76">
        <v>6</v>
      </c>
      <c r="C17" s="76">
        <v>9</v>
      </c>
      <c r="D17" s="74" t="s">
        <v>2</v>
      </c>
      <c r="E17" s="74" t="s">
        <v>2</v>
      </c>
      <c r="F17" s="74" t="s">
        <v>2</v>
      </c>
    </row>
    <row r="18" spans="4:6" ht="12.75">
      <c r="D18" s="74"/>
      <c r="E18" s="74"/>
      <c r="F18" s="74"/>
    </row>
    <row r="19" ht="12.75">
      <c r="E19" s="76" t="s">
        <v>64</v>
      </c>
    </row>
    <row r="20" spans="4:6" ht="12.75">
      <c r="D20" s="76">
        <v>1</v>
      </c>
      <c r="E20" s="76">
        <v>2</v>
      </c>
      <c r="F20" s="76">
        <v>3</v>
      </c>
    </row>
    <row r="21" spans="1:7" ht="12.75">
      <c r="A21" s="76">
        <v>3</v>
      </c>
      <c r="B21" s="76">
        <v>1</v>
      </c>
      <c r="C21" s="76">
        <v>1</v>
      </c>
      <c r="D21" s="74">
        <v>1</v>
      </c>
      <c r="E21" s="74">
        <v>1</v>
      </c>
      <c r="F21" s="74" t="s">
        <v>2</v>
      </c>
      <c r="G21" s="73" t="s">
        <v>131</v>
      </c>
    </row>
    <row r="22" spans="1:7" ht="12.75">
      <c r="A22" s="76" t="s">
        <v>126</v>
      </c>
      <c r="B22" s="76">
        <v>2</v>
      </c>
      <c r="C22" s="76">
        <v>2</v>
      </c>
      <c r="D22" s="74">
        <v>0.88</v>
      </c>
      <c r="E22" s="74">
        <v>0.88</v>
      </c>
      <c r="F22" s="74" t="s">
        <v>2</v>
      </c>
      <c r="G22" s="73" t="s">
        <v>129</v>
      </c>
    </row>
    <row r="23" spans="1:6" ht="12.75">
      <c r="A23" s="76" t="s">
        <v>127</v>
      </c>
      <c r="B23" s="76">
        <v>3</v>
      </c>
      <c r="C23" s="76">
        <v>3</v>
      </c>
      <c r="D23" s="74">
        <v>0.82</v>
      </c>
      <c r="E23" s="74">
        <v>0.81</v>
      </c>
      <c r="F23" s="74" t="s">
        <v>2</v>
      </c>
    </row>
    <row r="24" spans="2:6" ht="12.75">
      <c r="B24" s="76">
        <v>4</v>
      </c>
      <c r="C24" s="76">
        <v>4</v>
      </c>
      <c r="D24" s="74">
        <v>0.78</v>
      </c>
      <c r="E24" s="74">
        <v>0.76</v>
      </c>
      <c r="F24" s="74" t="s">
        <v>2</v>
      </c>
    </row>
    <row r="25" spans="2:6" ht="12.75">
      <c r="B25" s="76">
        <v>5</v>
      </c>
      <c r="C25" s="76">
        <v>6</v>
      </c>
      <c r="D25" s="74">
        <v>0.73</v>
      </c>
      <c r="E25" s="74">
        <v>0.71</v>
      </c>
      <c r="F25" s="74" t="s">
        <v>2</v>
      </c>
    </row>
    <row r="26" spans="2:6" ht="12.75">
      <c r="B26" s="76">
        <v>6</v>
      </c>
      <c r="C26" s="76">
        <v>9</v>
      </c>
      <c r="D26" s="74">
        <v>0.72</v>
      </c>
      <c r="E26" s="74">
        <v>0.7</v>
      </c>
      <c r="F26" s="74" t="s">
        <v>2</v>
      </c>
    </row>
    <row r="27" spans="4:6" ht="12.75">
      <c r="D27" s="74"/>
      <c r="E27" s="74"/>
      <c r="F27" s="74"/>
    </row>
    <row r="28" ht="12.75">
      <c r="E28" s="76" t="s">
        <v>64</v>
      </c>
    </row>
    <row r="29" spans="4:6" ht="12.75">
      <c r="D29" s="76">
        <v>1</v>
      </c>
      <c r="E29" s="76">
        <v>2</v>
      </c>
      <c r="F29" s="76">
        <v>3</v>
      </c>
    </row>
    <row r="30" spans="1:7" ht="12.75">
      <c r="A30" s="76">
        <v>4</v>
      </c>
      <c r="B30" s="76">
        <v>1</v>
      </c>
      <c r="C30" s="76">
        <v>1</v>
      </c>
      <c r="D30" s="74">
        <v>1</v>
      </c>
      <c r="E30" s="74">
        <v>1</v>
      </c>
      <c r="F30" s="74" t="s">
        <v>2</v>
      </c>
      <c r="G30" s="73" t="s">
        <v>131</v>
      </c>
    </row>
    <row r="31" spans="1:7" ht="12.75">
      <c r="A31" s="76" t="s">
        <v>126</v>
      </c>
      <c r="B31" s="76">
        <v>2</v>
      </c>
      <c r="C31" s="76">
        <v>2</v>
      </c>
      <c r="D31" s="74">
        <v>0.91</v>
      </c>
      <c r="E31" s="74">
        <v>0.91</v>
      </c>
      <c r="F31" s="74" t="s">
        <v>2</v>
      </c>
      <c r="G31" s="73" t="s">
        <v>130</v>
      </c>
    </row>
    <row r="32" spans="1:6" ht="12.75">
      <c r="A32" s="76" t="s">
        <v>127</v>
      </c>
      <c r="B32" s="76">
        <v>3</v>
      </c>
      <c r="C32" s="76">
        <v>3</v>
      </c>
      <c r="D32" s="74">
        <v>0.89</v>
      </c>
      <c r="E32" s="74">
        <v>0.88</v>
      </c>
      <c r="F32" s="74" t="s">
        <v>2</v>
      </c>
    </row>
    <row r="33" spans="2:6" ht="12.75">
      <c r="B33" s="76">
        <v>4</v>
      </c>
      <c r="C33" s="76">
        <v>4</v>
      </c>
      <c r="D33" s="74">
        <v>0.88</v>
      </c>
      <c r="E33" s="74">
        <v>0.87</v>
      </c>
      <c r="F33" s="74" t="s">
        <v>2</v>
      </c>
    </row>
    <row r="34" spans="2:6" ht="12.75">
      <c r="B34" s="76">
        <v>5</v>
      </c>
      <c r="C34" s="76">
        <v>6</v>
      </c>
      <c r="D34" s="74">
        <v>0.87</v>
      </c>
      <c r="E34" s="74">
        <v>0.85</v>
      </c>
      <c r="F34" s="74" t="s">
        <v>2</v>
      </c>
    </row>
    <row r="35" spans="2:6" ht="12.75">
      <c r="B35" s="76">
        <v>6</v>
      </c>
      <c r="C35" s="76">
        <v>9</v>
      </c>
      <c r="D35" s="74" t="s">
        <v>2</v>
      </c>
      <c r="E35" s="74" t="s">
        <v>2</v>
      </c>
      <c r="F35" s="74" t="s">
        <v>2</v>
      </c>
    </row>
    <row r="36" spans="4:6" ht="12.75">
      <c r="D36" s="74"/>
      <c r="E36" s="74"/>
      <c r="F36" s="74"/>
    </row>
    <row r="37" ht="12.75">
      <c r="E37" s="76" t="s">
        <v>64</v>
      </c>
    </row>
    <row r="38" spans="4:6" ht="12.75">
      <c r="D38" s="76">
        <v>1</v>
      </c>
      <c r="E38" s="76">
        <v>2</v>
      </c>
      <c r="F38" s="76">
        <v>3</v>
      </c>
    </row>
    <row r="39" spans="1:7" ht="12.75">
      <c r="A39" s="76">
        <v>5</v>
      </c>
      <c r="B39" s="76">
        <v>1</v>
      </c>
      <c r="C39" s="76">
        <v>1</v>
      </c>
      <c r="D39" s="74">
        <v>1</v>
      </c>
      <c r="E39" s="74">
        <v>1</v>
      </c>
      <c r="F39" s="74">
        <v>1</v>
      </c>
      <c r="G39" s="73" t="s">
        <v>132</v>
      </c>
    </row>
    <row r="40" spans="1:7" ht="12.75">
      <c r="A40" s="76" t="s">
        <v>126</v>
      </c>
      <c r="B40" s="76">
        <v>2</v>
      </c>
      <c r="C40" s="76">
        <v>2</v>
      </c>
      <c r="D40" s="74">
        <v>0.87</v>
      </c>
      <c r="E40" s="74">
        <v>0.86</v>
      </c>
      <c r="F40" s="74">
        <v>0.85</v>
      </c>
      <c r="G40" s="73" t="s">
        <v>133</v>
      </c>
    </row>
    <row r="41" spans="1:6" ht="12.75">
      <c r="A41" s="76" t="s">
        <v>127</v>
      </c>
      <c r="B41" s="76">
        <v>3</v>
      </c>
      <c r="C41" s="76">
        <v>3</v>
      </c>
      <c r="D41" s="74">
        <v>0.82</v>
      </c>
      <c r="E41" s="74">
        <v>0.8</v>
      </c>
      <c r="F41" s="74">
        <v>0.79</v>
      </c>
    </row>
    <row r="42" spans="2:6" ht="12.75">
      <c r="B42" s="76">
        <v>4</v>
      </c>
      <c r="C42" s="76">
        <v>4</v>
      </c>
      <c r="D42" s="74">
        <v>0.8</v>
      </c>
      <c r="E42" s="74">
        <v>0.78</v>
      </c>
      <c r="F42" s="74">
        <v>0.76</v>
      </c>
    </row>
    <row r="43" spans="2:6" ht="12.75">
      <c r="B43" s="76">
        <v>5</v>
      </c>
      <c r="C43" s="76">
        <v>6</v>
      </c>
      <c r="D43" s="74">
        <v>0.79</v>
      </c>
      <c r="E43" s="74">
        <v>0.76</v>
      </c>
      <c r="F43" s="74">
        <v>0.73</v>
      </c>
    </row>
    <row r="44" spans="2:6" ht="12.75">
      <c r="B44" s="76">
        <v>6</v>
      </c>
      <c r="C44" s="76">
        <v>9</v>
      </c>
      <c r="D44" s="74">
        <v>0.78</v>
      </c>
      <c r="E44" s="74">
        <v>0.73</v>
      </c>
      <c r="F44" s="74">
        <v>0.7</v>
      </c>
    </row>
    <row r="45" ht="12.75"/>
    <row r="46" ht="12.75">
      <c r="E46" s="76" t="s">
        <v>64</v>
      </c>
    </row>
    <row r="47" spans="4:6" ht="12.75">
      <c r="D47" s="76">
        <v>1</v>
      </c>
      <c r="E47" s="76">
        <v>2</v>
      </c>
      <c r="F47" s="76">
        <v>3</v>
      </c>
    </row>
    <row r="48" spans="1:7" ht="12.75">
      <c r="A48" s="76">
        <v>6</v>
      </c>
      <c r="B48" s="76">
        <v>1</v>
      </c>
      <c r="C48" s="76">
        <v>1</v>
      </c>
      <c r="D48" s="74">
        <v>1</v>
      </c>
      <c r="E48" s="74">
        <v>1</v>
      </c>
      <c r="F48" s="74">
        <v>1</v>
      </c>
      <c r="G48" s="73" t="s">
        <v>132</v>
      </c>
    </row>
    <row r="49" spans="1:7" ht="12.75">
      <c r="A49" s="76" t="s">
        <v>126</v>
      </c>
      <c r="B49" s="76">
        <v>2</v>
      </c>
      <c r="C49" s="76">
        <v>2</v>
      </c>
      <c r="D49" s="74">
        <v>1</v>
      </c>
      <c r="E49" s="74">
        <v>0.99</v>
      </c>
      <c r="F49" s="74">
        <v>0.98</v>
      </c>
      <c r="G49" s="73" t="s">
        <v>134</v>
      </c>
    </row>
    <row r="50" spans="1:6" ht="12.75">
      <c r="A50" s="76" t="s">
        <v>127</v>
      </c>
      <c r="B50" s="76">
        <v>3</v>
      </c>
      <c r="C50" s="76">
        <v>3</v>
      </c>
      <c r="D50" s="74">
        <v>1</v>
      </c>
      <c r="E50" s="74">
        <v>0.98</v>
      </c>
      <c r="F50" s="74">
        <v>0.97</v>
      </c>
    </row>
    <row r="51" spans="2:6" ht="12.75">
      <c r="B51" s="76">
        <v>4</v>
      </c>
      <c r="C51" s="76">
        <v>4</v>
      </c>
      <c r="D51" s="74">
        <v>1</v>
      </c>
      <c r="E51" s="74">
        <v>0.97</v>
      </c>
      <c r="F51" s="74">
        <v>0.96</v>
      </c>
    </row>
    <row r="52" spans="2:6" ht="12.75">
      <c r="B52" s="76">
        <v>5</v>
      </c>
      <c r="C52" s="76">
        <v>6</v>
      </c>
      <c r="D52" s="74">
        <v>1</v>
      </c>
      <c r="E52" s="74">
        <v>0.96</v>
      </c>
      <c r="F52" s="74">
        <v>0.93</v>
      </c>
    </row>
    <row r="53" spans="2:6" ht="12.75">
      <c r="B53" s="76">
        <v>6</v>
      </c>
      <c r="C53" s="76">
        <v>9</v>
      </c>
      <c r="D53" s="74" t="s">
        <v>2</v>
      </c>
      <c r="E53" s="74" t="s">
        <v>2</v>
      </c>
      <c r="F53" s="74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3:F31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10.5" style="99" bestFit="1" customWidth="1"/>
    <col min="2" max="16384" width="9.33203125" style="99" customWidth="1"/>
  </cols>
  <sheetData>
    <row r="1" ht="13.5"/>
    <row r="2" ht="13.5"/>
    <row r="3" ht="13.5">
      <c r="D3" s="99" t="s">
        <v>64</v>
      </c>
    </row>
    <row r="4" spans="2:5" ht="13.5">
      <c r="B4" s="100"/>
      <c r="C4" s="100">
        <v>1</v>
      </c>
      <c r="D4" s="100">
        <v>2</v>
      </c>
      <c r="E4" s="100">
        <v>3</v>
      </c>
    </row>
    <row r="5" spans="1:6" ht="13.5">
      <c r="A5" s="99">
        <v>1</v>
      </c>
      <c r="B5" s="100">
        <v>1</v>
      </c>
      <c r="C5" s="101">
        <v>0.98</v>
      </c>
      <c r="D5" s="101">
        <v>0.96</v>
      </c>
      <c r="E5" s="101">
        <v>0.95</v>
      </c>
      <c r="F5" s="99" t="s">
        <v>148</v>
      </c>
    </row>
    <row r="6" spans="1:5" ht="13.5">
      <c r="A6" s="99" t="s">
        <v>65</v>
      </c>
      <c r="B6" s="100">
        <v>2</v>
      </c>
      <c r="C6" s="101">
        <v>0.91</v>
      </c>
      <c r="D6" s="101">
        <v>0.87</v>
      </c>
      <c r="E6" s="101">
        <v>0.85</v>
      </c>
    </row>
    <row r="7" spans="2:5" ht="13.5">
      <c r="B7" s="100">
        <v>3</v>
      </c>
      <c r="C7" s="101">
        <v>0.87</v>
      </c>
      <c r="D7" s="101">
        <v>0.81</v>
      </c>
      <c r="E7" s="101">
        <v>0.78</v>
      </c>
    </row>
    <row r="8" spans="2:5" ht="13.5">
      <c r="B8" s="100"/>
      <c r="C8" s="101"/>
      <c r="D8" s="101"/>
      <c r="E8" s="101"/>
    </row>
    <row r="9" spans="2:5" ht="13.5">
      <c r="B9" s="100"/>
      <c r="C9" s="100">
        <v>1</v>
      </c>
      <c r="D9" s="100">
        <v>2</v>
      </c>
      <c r="E9" s="100"/>
    </row>
    <row r="10" spans="1:6" ht="13.5">
      <c r="A10" s="99">
        <v>2</v>
      </c>
      <c r="B10" s="100">
        <v>1</v>
      </c>
      <c r="C10" s="101">
        <v>0.96</v>
      </c>
      <c r="D10" s="101">
        <v>0.95</v>
      </c>
      <c r="E10" s="101" t="s">
        <v>2</v>
      </c>
      <c r="F10" s="99" t="s">
        <v>149</v>
      </c>
    </row>
    <row r="11" spans="2:5" ht="13.5">
      <c r="B11" s="100">
        <v>2</v>
      </c>
      <c r="C11" s="101">
        <v>0.86</v>
      </c>
      <c r="D11" s="101">
        <v>0.84</v>
      </c>
      <c r="E11" s="101" t="s">
        <v>2</v>
      </c>
    </row>
    <row r="12" spans="2:5" ht="13.5">
      <c r="B12" s="100"/>
      <c r="C12" s="101"/>
      <c r="D12" s="101"/>
      <c r="E12" s="101"/>
    </row>
    <row r="13" spans="2:5" ht="13.5">
      <c r="B13" s="100"/>
      <c r="C13" s="100">
        <v>1</v>
      </c>
      <c r="D13" s="100">
        <v>2</v>
      </c>
      <c r="E13" s="100">
        <v>3</v>
      </c>
    </row>
    <row r="14" spans="1:6" ht="13.5">
      <c r="A14" s="99">
        <v>3</v>
      </c>
      <c r="B14" s="100">
        <v>1</v>
      </c>
      <c r="C14" s="102">
        <v>1</v>
      </c>
      <c r="D14" s="101">
        <v>0.98</v>
      </c>
      <c r="E14" s="102">
        <v>0.97</v>
      </c>
      <c r="F14" s="99" t="s">
        <v>150</v>
      </c>
    </row>
    <row r="15" spans="2:5" ht="13.5">
      <c r="B15" s="100">
        <v>2</v>
      </c>
      <c r="C15" s="101">
        <v>0.97</v>
      </c>
      <c r="D15" s="101">
        <v>0.93</v>
      </c>
      <c r="E15" s="102">
        <v>0.9</v>
      </c>
    </row>
    <row r="16" spans="2:5" ht="13.5">
      <c r="B16" s="100">
        <v>3</v>
      </c>
      <c r="C16" s="101">
        <v>0.96</v>
      </c>
      <c r="D16" s="101">
        <v>0.89</v>
      </c>
      <c r="E16" s="102">
        <v>0.86</v>
      </c>
    </row>
    <row r="17" spans="2:5" ht="13.5">
      <c r="B17" s="100"/>
      <c r="C17" s="101"/>
      <c r="D17" s="101"/>
      <c r="E17" s="101"/>
    </row>
    <row r="18" spans="2:5" ht="13.5">
      <c r="B18" s="100"/>
      <c r="C18" s="100">
        <v>1</v>
      </c>
      <c r="D18" s="100">
        <v>2</v>
      </c>
      <c r="E18" s="100">
        <v>3</v>
      </c>
    </row>
    <row r="19" spans="1:6" ht="13.5">
      <c r="A19" s="99">
        <v>4</v>
      </c>
      <c r="B19" s="100">
        <v>1</v>
      </c>
      <c r="C19" s="102">
        <v>1</v>
      </c>
      <c r="D19" s="101">
        <v>0.97</v>
      </c>
      <c r="E19" s="101">
        <v>0.96</v>
      </c>
      <c r="F19" s="99" t="s">
        <v>151</v>
      </c>
    </row>
    <row r="20" spans="2:5" ht="13.5">
      <c r="B20" s="100">
        <v>2</v>
      </c>
      <c r="C20" s="101">
        <v>0.98</v>
      </c>
      <c r="D20" s="101">
        <v>0.93</v>
      </c>
      <c r="E20" s="101">
        <v>0.92</v>
      </c>
    </row>
    <row r="21" spans="2:5" ht="13.5">
      <c r="B21" s="100">
        <v>3</v>
      </c>
      <c r="C21" s="101">
        <v>0.96</v>
      </c>
      <c r="D21" s="101">
        <v>0.89</v>
      </c>
      <c r="E21" s="101">
        <v>0.86</v>
      </c>
    </row>
    <row r="22" spans="2:5" ht="13.5">
      <c r="B22" s="100"/>
      <c r="C22" s="101"/>
      <c r="D22" s="101"/>
      <c r="E22" s="101"/>
    </row>
    <row r="23" spans="2:5" ht="13.5">
      <c r="B23" s="100"/>
      <c r="C23" s="100">
        <v>1</v>
      </c>
      <c r="D23" s="100">
        <v>2</v>
      </c>
      <c r="E23" s="100"/>
    </row>
    <row r="24" spans="1:6" ht="13.5">
      <c r="A24" s="99">
        <v>5</v>
      </c>
      <c r="B24" s="100">
        <v>1</v>
      </c>
      <c r="C24" s="102">
        <v>1</v>
      </c>
      <c r="D24" s="102">
        <v>1</v>
      </c>
      <c r="E24" s="101" t="s">
        <v>2</v>
      </c>
      <c r="F24" s="99" t="s">
        <v>152</v>
      </c>
    </row>
    <row r="25" spans="2:5" ht="13.5">
      <c r="B25" s="100">
        <v>2</v>
      </c>
      <c r="C25" s="101">
        <v>0.91</v>
      </c>
      <c r="D25" s="102">
        <v>0.9</v>
      </c>
      <c r="E25" s="101" t="s">
        <v>2</v>
      </c>
    </row>
    <row r="26" spans="2:5" ht="13.5">
      <c r="B26" s="100">
        <v>3</v>
      </c>
      <c r="C26" s="101">
        <v>0.89</v>
      </c>
      <c r="D26" s="101">
        <v>0.86</v>
      </c>
      <c r="E26" s="101" t="s">
        <v>2</v>
      </c>
    </row>
    <row r="27" spans="2:5" ht="13.5">
      <c r="B27" s="100"/>
      <c r="C27" s="101"/>
      <c r="D27" s="101"/>
      <c r="E27" s="101"/>
    </row>
    <row r="28" spans="2:5" ht="13.5">
      <c r="B28" s="100"/>
      <c r="C28" s="100">
        <v>1</v>
      </c>
      <c r="D28" s="100">
        <v>2</v>
      </c>
      <c r="E28" s="100">
        <v>3</v>
      </c>
    </row>
    <row r="29" spans="1:6" ht="13.5">
      <c r="A29" s="99">
        <v>6</v>
      </c>
      <c r="B29" s="100">
        <v>1</v>
      </c>
      <c r="C29" s="102">
        <v>1</v>
      </c>
      <c r="D29" s="101">
        <v>0.97</v>
      </c>
      <c r="E29" s="101">
        <v>0.96</v>
      </c>
      <c r="F29" s="99" t="s">
        <v>153</v>
      </c>
    </row>
    <row r="30" spans="2:5" ht="13.5">
      <c r="B30" s="100">
        <v>2</v>
      </c>
      <c r="C30" s="102">
        <v>1</v>
      </c>
      <c r="D30" s="101">
        <v>0.95</v>
      </c>
      <c r="E30" s="101">
        <v>0.94</v>
      </c>
    </row>
    <row r="31" spans="2:5" ht="13.5">
      <c r="B31" s="100">
        <v>3</v>
      </c>
      <c r="C31" s="102">
        <v>1</v>
      </c>
      <c r="D31" s="101">
        <v>0.93</v>
      </c>
      <c r="E31" s="102">
        <v>0.9</v>
      </c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H59"/>
  <sheetViews>
    <sheetView showGridLines="0" zoomScalePageLayoutView="0" workbookViewId="0" topLeftCell="A1">
      <selection activeCell="A1" sqref="A1:G1"/>
    </sheetView>
  </sheetViews>
  <sheetFormatPr defaultColWidth="9.33203125" defaultRowHeight="12.75"/>
  <cols>
    <col min="1" max="1" width="39.33203125" style="14" customWidth="1"/>
    <col min="2" max="8" width="9.33203125" style="14" customWidth="1"/>
    <col min="9" max="9" width="6.83203125" style="14" customWidth="1"/>
    <col min="10" max="11" width="7" style="75" hidden="1" customWidth="1"/>
    <col min="12" max="12" width="6.5" style="75" hidden="1" customWidth="1"/>
    <col min="13" max="13" width="8.83203125" style="75" hidden="1" customWidth="1"/>
    <col min="14" max="16" width="7" style="75" hidden="1" customWidth="1"/>
    <col min="17" max="17" width="12.66015625" style="75" hidden="1" customWidth="1"/>
    <col min="18" max="18" width="7.16015625" style="75" hidden="1" customWidth="1"/>
    <col min="19" max="19" width="9.33203125" style="75" hidden="1" customWidth="1"/>
    <col min="20" max="20" width="24.83203125" style="75" hidden="1" customWidth="1"/>
    <col min="21" max="21" width="10.5" style="75" hidden="1" customWidth="1"/>
    <col min="22" max="24" width="9.33203125" style="75" hidden="1" customWidth="1"/>
    <col min="25" max="25" width="22.66015625" style="75" hidden="1" customWidth="1"/>
    <col min="26" max="26" width="4.5" style="75" hidden="1" customWidth="1"/>
    <col min="27" max="27" width="22.16015625" style="75" hidden="1" customWidth="1"/>
    <col min="28" max="28" width="5.33203125" style="75" hidden="1" customWidth="1"/>
    <col min="29" max="31" width="7" style="75" hidden="1" customWidth="1"/>
    <col min="32" max="47" width="7" style="14" customWidth="1"/>
    <col min="48" max="16384" width="9.33203125" style="14" customWidth="1"/>
  </cols>
  <sheetData>
    <row r="1" spans="1:34" ht="23.25" customHeight="1" thickBot="1" thickTop="1">
      <c r="A1" s="120" t="s">
        <v>89</v>
      </c>
      <c r="B1" s="121"/>
      <c r="C1" s="121"/>
      <c r="D1" s="121"/>
      <c r="E1" s="121"/>
      <c r="F1" s="121"/>
      <c r="G1" s="122"/>
      <c r="H1" s="97"/>
      <c r="I1" s="69"/>
      <c r="J1" s="79"/>
      <c r="K1" s="79"/>
      <c r="L1" s="79"/>
      <c r="M1" s="80" t="s">
        <v>0</v>
      </c>
      <c r="N1" s="80">
        <v>1</v>
      </c>
      <c r="O1" s="81">
        <v>10</v>
      </c>
      <c r="P1" s="79">
        <v>2</v>
      </c>
      <c r="Q1" s="79"/>
      <c r="R1" s="79">
        <v>1</v>
      </c>
      <c r="S1" s="79">
        <v>1</v>
      </c>
      <c r="T1" s="82"/>
      <c r="U1" s="79"/>
      <c r="V1" s="79"/>
      <c r="W1" s="79"/>
      <c r="X1" s="79"/>
      <c r="Y1" s="79" t="s">
        <v>120</v>
      </c>
      <c r="Z1" s="79"/>
      <c r="AA1" s="79" t="s">
        <v>121</v>
      </c>
      <c r="AB1" s="79"/>
      <c r="AC1" s="79"/>
      <c r="AD1" s="79"/>
      <c r="AE1" s="79"/>
      <c r="AF1" s="79"/>
      <c r="AG1" s="75"/>
      <c r="AH1" s="75"/>
    </row>
    <row r="2" spans="1:34" ht="17.25" customHeight="1" thickTop="1">
      <c r="A2" s="103" t="s">
        <v>155</v>
      </c>
      <c r="B2" s="47"/>
      <c r="C2" s="47"/>
      <c r="D2" s="47"/>
      <c r="E2" s="64"/>
      <c r="F2" s="64"/>
      <c r="G2" s="78"/>
      <c r="H2" s="64"/>
      <c r="I2" s="64"/>
      <c r="J2" s="79"/>
      <c r="K2" s="79">
        <v>2</v>
      </c>
      <c r="L2" s="79"/>
      <c r="M2" s="80" t="s">
        <v>66</v>
      </c>
      <c r="N2" s="80"/>
      <c r="O2" s="81">
        <v>15</v>
      </c>
      <c r="P2" s="79"/>
      <c r="Q2" s="79"/>
      <c r="R2" s="79">
        <v>2</v>
      </c>
      <c r="S2" s="79"/>
      <c r="T2" s="82"/>
      <c r="U2" s="79"/>
      <c r="V2" s="79"/>
      <c r="W2" s="79"/>
      <c r="X2" s="79">
        <f>VLOOKUP(B13,Y2:Z6,2,FALSE)</f>
        <v>1</v>
      </c>
      <c r="Y2" s="82" t="s">
        <v>50</v>
      </c>
      <c r="Z2" s="79">
        <v>1</v>
      </c>
      <c r="AA2" s="82" t="s">
        <v>50</v>
      </c>
      <c r="AB2" s="79">
        <v>1</v>
      </c>
      <c r="AC2" s="79"/>
      <c r="AD2" s="79">
        <v>1</v>
      </c>
      <c r="AE2" s="79">
        <v>1</v>
      </c>
      <c r="AF2" s="79"/>
      <c r="AG2" s="75"/>
      <c r="AH2" s="75"/>
    </row>
    <row r="3" spans="1:34" ht="17.25" customHeight="1">
      <c r="A3" s="63"/>
      <c r="B3" s="47"/>
      <c r="C3" s="47"/>
      <c r="D3" s="47"/>
      <c r="E3" s="64"/>
      <c r="F3" s="64"/>
      <c r="G3" s="78"/>
      <c r="H3" s="64"/>
      <c r="I3" s="64"/>
      <c r="J3" s="79"/>
      <c r="K3" s="79"/>
      <c r="L3" s="79"/>
      <c r="M3" s="79" t="s">
        <v>67</v>
      </c>
      <c r="N3" s="79">
        <v>2</v>
      </c>
      <c r="O3" s="81">
        <v>20</v>
      </c>
      <c r="P3" s="79"/>
      <c r="Q3" s="79"/>
      <c r="R3" s="79">
        <v>3</v>
      </c>
      <c r="S3" s="79"/>
      <c r="T3" s="82"/>
      <c r="U3" s="79"/>
      <c r="V3" s="79"/>
      <c r="W3" s="79"/>
      <c r="X3" s="79">
        <f>VLOOKUP(B13,AA2:AB5,2,FALSE)</f>
        <v>1</v>
      </c>
      <c r="Y3" s="82" t="s">
        <v>51</v>
      </c>
      <c r="Z3" s="79">
        <v>2</v>
      </c>
      <c r="AA3" s="82" t="s">
        <v>53</v>
      </c>
      <c r="AB3" s="79">
        <v>2</v>
      </c>
      <c r="AC3" s="79"/>
      <c r="AD3" s="79">
        <v>2</v>
      </c>
      <c r="AE3" s="79">
        <v>2</v>
      </c>
      <c r="AF3" s="79"/>
      <c r="AG3" s="75"/>
      <c r="AH3" s="75"/>
    </row>
    <row r="4" spans="1:34" ht="17.25" customHeight="1">
      <c r="A4" s="103" t="s">
        <v>156</v>
      </c>
      <c r="B4" s="47"/>
      <c r="C4" s="47"/>
      <c r="D4" s="47"/>
      <c r="E4" s="64"/>
      <c r="F4" s="64"/>
      <c r="G4" s="78"/>
      <c r="H4" s="64"/>
      <c r="I4" s="64"/>
      <c r="J4" s="79"/>
      <c r="K4" s="79"/>
      <c r="L4" s="79"/>
      <c r="M4" s="79" t="s">
        <v>68</v>
      </c>
      <c r="N4" s="79"/>
      <c r="O4" s="81">
        <v>25</v>
      </c>
      <c r="P4" s="79"/>
      <c r="Q4" s="79"/>
      <c r="R4" s="79">
        <v>4</v>
      </c>
      <c r="S4" s="79"/>
      <c r="T4" s="82"/>
      <c r="U4" s="79"/>
      <c r="V4" s="79"/>
      <c r="W4" s="79"/>
      <c r="X4" s="79"/>
      <c r="Y4" s="82" t="s">
        <v>52</v>
      </c>
      <c r="Z4" s="79">
        <v>3</v>
      </c>
      <c r="AA4" s="82" t="s">
        <v>60</v>
      </c>
      <c r="AB4" s="79">
        <v>3</v>
      </c>
      <c r="AC4" s="79"/>
      <c r="AD4" s="79">
        <v>3</v>
      </c>
      <c r="AE4" s="79">
        <v>3</v>
      </c>
      <c r="AF4" s="79"/>
      <c r="AG4" s="75"/>
      <c r="AH4" s="75"/>
    </row>
    <row r="5" spans="1:34" ht="17.25" customHeight="1">
      <c r="A5" s="63"/>
      <c r="B5" s="47"/>
      <c r="C5" s="47"/>
      <c r="D5" s="47"/>
      <c r="E5" s="64"/>
      <c r="F5" s="64"/>
      <c r="G5" s="78"/>
      <c r="H5" s="64"/>
      <c r="I5" s="64"/>
      <c r="J5" s="79"/>
      <c r="K5" s="79"/>
      <c r="L5" s="79"/>
      <c r="M5" s="79">
        <v>1</v>
      </c>
      <c r="N5" s="79">
        <v>3</v>
      </c>
      <c r="O5" s="81">
        <v>30</v>
      </c>
      <c r="P5" s="79"/>
      <c r="Q5" s="79"/>
      <c r="R5" s="79">
        <v>5</v>
      </c>
      <c r="S5" s="79"/>
      <c r="T5" s="82"/>
      <c r="U5" s="79"/>
      <c r="V5" s="79"/>
      <c r="W5" s="79"/>
      <c r="X5" s="79"/>
      <c r="Y5" s="82" t="s">
        <v>53</v>
      </c>
      <c r="Z5" s="79">
        <v>4</v>
      </c>
      <c r="AA5" s="82" t="s">
        <v>85</v>
      </c>
      <c r="AB5" s="79">
        <v>4</v>
      </c>
      <c r="AC5" s="79"/>
      <c r="AD5" s="79">
        <v>4</v>
      </c>
      <c r="AE5" s="79">
        <v>4</v>
      </c>
      <c r="AF5" s="79"/>
      <c r="AG5" s="75"/>
      <c r="AH5" s="75"/>
    </row>
    <row r="6" spans="1:34" ht="17.25" customHeight="1">
      <c r="A6" s="103" t="s">
        <v>157</v>
      </c>
      <c r="B6" s="47"/>
      <c r="C6" s="47"/>
      <c r="D6" s="47"/>
      <c r="E6" s="64"/>
      <c r="F6" s="64"/>
      <c r="G6" s="78"/>
      <c r="H6" s="64"/>
      <c r="I6" s="64"/>
      <c r="J6" s="79"/>
      <c r="K6" s="79"/>
      <c r="L6" s="79"/>
      <c r="M6" s="79">
        <v>2</v>
      </c>
      <c r="N6" s="79"/>
      <c r="O6" s="81">
        <v>35</v>
      </c>
      <c r="P6" s="79"/>
      <c r="Q6" s="79"/>
      <c r="R6" s="79">
        <v>6</v>
      </c>
      <c r="S6" s="79"/>
      <c r="T6" s="79"/>
      <c r="U6" s="79"/>
      <c r="V6" s="79"/>
      <c r="W6" s="79"/>
      <c r="X6" s="79"/>
      <c r="Y6" s="83" t="s">
        <v>60</v>
      </c>
      <c r="Z6" s="79">
        <v>5</v>
      </c>
      <c r="AA6" s="79"/>
      <c r="AB6" s="79"/>
      <c r="AC6" s="79"/>
      <c r="AD6" s="79">
        <v>5</v>
      </c>
      <c r="AE6" s="79">
        <v>5</v>
      </c>
      <c r="AF6" s="79"/>
      <c r="AG6" s="75"/>
      <c r="AH6" s="75"/>
    </row>
    <row r="7" spans="1:34" ht="17.25" customHeight="1" thickBot="1">
      <c r="A7" s="77"/>
      <c r="B7" s="48"/>
      <c r="C7" s="48"/>
      <c r="D7" s="48"/>
      <c r="E7" s="66"/>
      <c r="F7" s="66"/>
      <c r="G7" s="67"/>
      <c r="H7" s="64"/>
      <c r="I7" s="64"/>
      <c r="J7" s="84"/>
      <c r="K7" s="79"/>
      <c r="L7" s="79"/>
      <c r="M7" s="79">
        <v>3</v>
      </c>
      <c r="N7" s="79"/>
      <c r="O7" s="81">
        <v>40</v>
      </c>
      <c r="P7" s="79"/>
      <c r="Q7" s="79"/>
      <c r="R7" s="79"/>
      <c r="S7" s="79"/>
      <c r="T7" s="82"/>
      <c r="U7" s="79"/>
      <c r="V7" s="79"/>
      <c r="W7" s="79"/>
      <c r="X7" s="79"/>
      <c r="Y7" s="79"/>
      <c r="Z7" s="79"/>
      <c r="AA7" s="79"/>
      <c r="AB7" s="79"/>
      <c r="AC7" s="79"/>
      <c r="AD7" s="79">
        <v>6</v>
      </c>
      <c r="AE7" s="79">
        <v>6</v>
      </c>
      <c r="AF7" s="79"/>
      <c r="AG7" s="75"/>
      <c r="AH7" s="75"/>
    </row>
    <row r="8" spans="1:34" ht="17.25" customHeight="1" thickTop="1">
      <c r="A8" s="124" t="s">
        <v>69</v>
      </c>
      <c r="B8" s="125"/>
      <c r="C8" s="125"/>
      <c r="D8" s="125"/>
      <c r="E8" s="125"/>
      <c r="F8" s="125"/>
      <c r="G8" s="126"/>
      <c r="H8" s="69"/>
      <c r="I8" s="69"/>
      <c r="J8" s="79"/>
      <c r="K8" s="79"/>
      <c r="L8" s="79"/>
      <c r="M8" s="79">
        <v>4</v>
      </c>
      <c r="N8" s="79"/>
      <c r="O8" s="81">
        <v>45</v>
      </c>
      <c r="P8" s="79"/>
      <c r="Q8" s="79"/>
      <c r="R8" s="79"/>
      <c r="S8" s="79"/>
      <c r="T8" s="82"/>
      <c r="U8" s="79"/>
      <c r="V8" s="79"/>
      <c r="W8" s="79"/>
      <c r="X8" s="79"/>
      <c r="Y8" s="79"/>
      <c r="Z8" s="79"/>
      <c r="AA8" s="79"/>
      <c r="AB8" s="79"/>
      <c r="AC8" s="79"/>
      <c r="AD8" s="79">
        <v>7</v>
      </c>
      <c r="AE8" s="79">
        <v>7</v>
      </c>
      <c r="AF8" s="79"/>
      <c r="AG8" s="75"/>
      <c r="AH8" s="75"/>
    </row>
    <row r="9" spans="1:34" ht="17.25" customHeight="1">
      <c r="A9" s="103" t="s">
        <v>158</v>
      </c>
      <c r="B9" s="64"/>
      <c r="C9" s="64"/>
      <c r="D9" s="65"/>
      <c r="E9" s="64"/>
      <c r="F9" s="65" t="s">
        <v>70</v>
      </c>
      <c r="G9" s="110">
        <f>VLOOKUP(N1,L12:N13,3,FALSE)</f>
        <v>1.05</v>
      </c>
      <c r="H9" s="70"/>
      <c r="I9" s="70"/>
      <c r="J9" s="79"/>
      <c r="K9" s="79"/>
      <c r="L9" s="79"/>
      <c r="M9" s="79">
        <v>5</v>
      </c>
      <c r="N9" s="79"/>
      <c r="O9" s="81">
        <v>50</v>
      </c>
      <c r="P9" s="79"/>
      <c r="Q9" s="79"/>
      <c r="R9" s="79"/>
      <c r="S9" s="79"/>
      <c r="T9" s="82"/>
      <c r="U9" s="79"/>
      <c r="V9" s="79"/>
      <c r="W9" s="79"/>
      <c r="X9" s="79"/>
      <c r="Y9" s="79"/>
      <c r="Z9" s="79"/>
      <c r="AA9" s="79"/>
      <c r="AB9" s="79"/>
      <c r="AC9" s="79"/>
      <c r="AD9" s="79">
        <v>8</v>
      </c>
      <c r="AE9" s="79">
        <v>8</v>
      </c>
      <c r="AF9" s="79"/>
      <c r="AG9" s="75"/>
      <c r="AH9" s="75"/>
    </row>
    <row r="10" spans="1:34" ht="17.25" customHeight="1">
      <c r="A10" s="103" t="s">
        <v>159</v>
      </c>
      <c r="B10" s="64"/>
      <c r="C10" s="64"/>
      <c r="D10" s="64"/>
      <c r="E10" s="64"/>
      <c r="F10" s="65" t="s">
        <v>71</v>
      </c>
      <c r="G10" s="110">
        <f>VLOOKUP(R10,'52-Δ2-Δ3'!A31:C35,3,FALSE)</f>
        <v>1</v>
      </c>
      <c r="H10" s="70"/>
      <c r="I10" s="70"/>
      <c r="J10" s="79"/>
      <c r="K10" s="79"/>
      <c r="L10" s="79"/>
      <c r="M10" s="79"/>
      <c r="N10" s="79"/>
      <c r="O10" s="81">
        <v>55</v>
      </c>
      <c r="P10" s="79"/>
      <c r="Q10" s="85" t="s">
        <v>74</v>
      </c>
      <c r="R10" s="79">
        <v>4</v>
      </c>
      <c r="S10" s="79"/>
      <c r="T10" s="82"/>
      <c r="U10" s="79"/>
      <c r="V10" s="79"/>
      <c r="W10" s="79"/>
      <c r="X10" s="79"/>
      <c r="Y10" s="79"/>
      <c r="Z10" s="79"/>
      <c r="AA10" s="79"/>
      <c r="AB10" s="79"/>
      <c r="AC10" s="79"/>
      <c r="AD10" s="79">
        <v>9</v>
      </c>
      <c r="AE10" s="79">
        <v>9</v>
      </c>
      <c r="AF10" s="79"/>
      <c r="AG10" s="75"/>
      <c r="AH10" s="75"/>
    </row>
    <row r="11" spans="1:34" ht="17.25" customHeight="1">
      <c r="A11" s="103" t="s">
        <v>160</v>
      </c>
      <c r="B11" s="118" t="s">
        <v>80</v>
      </c>
      <c r="C11" s="118"/>
      <c r="D11" s="118"/>
      <c r="E11" s="118"/>
      <c r="F11" s="64"/>
      <c r="G11" s="111"/>
      <c r="H11" s="71"/>
      <c r="I11" s="71"/>
      <c r="J11" s="79"/>
      <c r="K11" s="79"/>
      <c r="L11" s="79" t="s">
        <v>86</v>
      </c>
      <c r="M11" s="79"/>
      <c r="N11" s="79"/>
      <c r="O11" s="81">
        <v>60</v>
      </c>
      <c r="P11" s="79"/>
      <c r="Q11" s="85" t="s">
        <v>72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>
        <v>12</v>
      </c>
      <c r="AE11" s="79">
        <v>10</v>
      </c>
      <c r="AF11" s="79"/>
      <c r="AG11" s="75"/>
      <c r="AH11" s="75"/>
    </row>
    <row r="12" spans="1:34" ht="17.25" customHeight="1">
      <c r="A12" s="103" t="s">
        <v>161</v>
      </c>
      <c r="B12" s="64"/>
      <c r="C12" s="64"/>
      <c r="D12" s="64"/>
      <c r="E12" s="64"/>
      <c r="F12" s="64"/>
      <c r="G12" s="111"/>
      <c r="H12" s="70"/>
      <c r="I12" s="70"/>
      <c r="J12" s="79"/>
      <c r="K12" s="79" t="s">
        <v>0</v>
      </c>
      <c r="L12" s="79">
        <v>1</v>
      </c>
      <c r="M12" s="86">
        <f>VLOOKUP(P1,'52-Δ2-Δ3'!L6:N20,2,FALSE)</f>
        <v>1.05</v>
      </c>
      <c r="N12" s="79">
        <f>IF(ISTEXT(M12),"ERR",M12)</f>
        <v>1.05</v>
      </c>
      <c r="O12" s="81">
        <v>65</v>
      </c>
      <c r="P12" s="79"/>
      <c r="Q12" s="85" t="s">
        <v>75</v>
      </c>
      <c r="R12" s="79">
        <v>1</v>
      </c>
      <c r="S12" s="79">
        <v>1</v>
      </c>
      <c r="T12" s="87" t="s">
        <v>108</v>
      </c>
      <c r="U12" s="79"/>
      <c r="V12" s="79"/>
      <c r="W12" s="79"/>
      <c r="X12" s="79"/>
      <c r="Y12" s="79"/>
      <c r="Z12" s="79"/>
      <c r="AA12" s="79"/>
      <c r="AB12" s="79"/>
      <c r="AC12" s="79"/>
      <c r="AD12" s="79">
        <v>16</v>
      </c>
      <c r="AE12" s="79">
        <v>11</v>
      </c>
      <c r="AF12" s="79"/>
      <c r="AG12" s="75"/>
      <c r="AH12" s="75"/>
    </row>
    <row r="13" spans="1:34" ht="17.25" customHeight="1" thickBot="1">
      <c r="A13" s="103" t="s">
        <v>162</v>
      </c>
      <c r="B13" s="118" t="s">
        <v>50</v>
      </c>
      <c r="C13" s="118"/>
      <c r="D13" s="118"/>
      <c r="E13" s="72"/>
      <c r="F13" s="65" t="s">
        <v>78</v>
      </c>
      <c r="G13" s="110">
        <f>IF(ISERROR(Q29),"ERR",Q29)</f>
        <v>1</v>
      </c>
      <c r="H13" s="71"/>
      <c r="I13" s="71"/>
      <c r="J13" s="79"/>
      <c r="K13" s="79" t="s">
        <v>66</v>
      </c>
      <c r="L13" s="79">
        <v>2</v>
      </c>
      <c r="M13" s="86">
        <f>VLOOKUP(P1,'52-Δ2-Δ3'!L6:N20,3,FALSE)</f>
        <v>1.04</v>
      </c>
      <c r="N13" s="79">
        <f>IF(ISTEXT(M13),"ERR",M13)</f>
        <v>1.04</v>
      </c>
      <c r="O13" s="81">
        <v>70</v>
      </c>
      <c r="P13" s="79"/>
      <c r="Q13" s="85" t="s">
        <v>73</v>
      </c>
      <c r="R13" s="79"/>
      <c r="S13" s="79"/>
      <c r="T13" s="87" t="s">
        <v>109</v>
      </c>
      <c r="U13" s="79"/>
      <c r="V13" s="79"/>
      <c r="W13" s="79"/>
      <c r="X13" s="79"/>
      <c r="Y13" s="79"/>
      <c r="Z13" s="79"/>
      <c r="AA13" s="79"/>
      <c r="AB13" s="79"/>
      <c r="AC13" s="79"/>
      <c r="AD13" s="79">
        <v>20</v>
      </c>
      <c r="AE13" s="79">
        <v>12</v>
      </c>
      <c r="AF13" s="79"/>
      <c r="AG13" s="75"/>
      <c r="AH13" s="75"/>
    </row>
    <row r="14" spans="1:34" ht="17.25" customHeight="1" thickBot="1">
      <c r="A14" s="104" t="s">
        <v>163</v>
      </c>
      <c r="B14" s="123">
        <f>IF(OR(ISTEXT(G9),ISTEXT(G13)),"ΟΡΙΣΕ",G9*G10*G13)</f>
        <v>1.05</v>
      </c>
      <c r="C14" s="123"/>
      <c r="D14" s="105"/>
      <c r="E14" s="105"/>
      <c r="F14" s="105"/>
      <c r="G14" s="106"/>
      <c r="H14" s="71"/>
      <c r="I14" s="71"/>
      <c r="J14" s="79"/>
      <c r="K14" s="79"/>
      <c r="L14" s="79"/>
      <c r="M14" s="79"/>
      <c r="N14" s="79"/>
      <c r="O14" s="81">
        <v>75</v>
      </c>
      <c r="P14" s="79"/>
      <c r="Q14" s="85" t="s">
        <v>76</v>
      </c>
      <c r="R14" s="79"/>
      <c r="S14" s="79"/>
      <c r="T14" s="87" t="s">
        <v>110</v>
      </c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5"/>
      <c r="AH14" s="75"/>
    </row>
    <row r="15" spans="1:34" ht="17.25" customHeight="1" thickTop="1">
      <c r="A15" s="127" t="s">
        <v>87</v>
      </c>
      <c r="B15" s="128"/>
      <c r="C15" s="128"/>
      <c r="D15" s="128"/>
      <c r="E15" s="128"/>
      <c r="F15" s="128"/>
      <c r="G15" s="129"/>
      <c r="H15" s="64"/>
      <c r="I15" s="64"/>
      <c r="J15" s="79"/>
      <c r="K15" s="79"/>
      <c r="L15" s="79"/>
      <c r="M15" s="79"/>
      <c r="N15" s="79"/>
      <c r="O15" s="81">
        <v>80</v>
      </c>
      <c r="P15" s="79"/>
      <c r="Q15" s="79"/>
      <c r="R15" s="79"/>
      <c r="S15" s="79"/>
      <c r="T15" s="87" t="s">
        <v>111</v>
      </c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5"/>
      <c r="AH15" s="75"/>
    </row>
    <row r="16" spans="1:34" ht="17.25" customHeight="1">
      <c r="A16" s="103" t="s">
        <v>167</v>
      </c>
      <c r="B16" s="47"/>
      <c r="C16" s="47"/>
      <c r="D16" s="47"/>
      <c r="E16" s="96"/>
      <c r="F16" s="65" t="s">
        <v>70</v>
      </c>
      <c r="G16" s="110">
        <f>VLOOKUP(N1,M31:O32,3,FALSE)</f>
        <v>0.94</v>
      </c>
      <c r="H16" s="68"/>
      <c r="I16" s="69"/>
      <c r="J16" s="79"/>
      <c r="K16" s="79"/>
      <c r="L16" s="79"/>
      <c r="M16" s="79"/>
      <c r="N16" s="79"/>
      <c r="O16" s="79"/>
      <c r="P16" s="79"/>
      <c r="Q16" s="79"/>
      <c r="R16" s="79" t="s">
        <v>137</v>
      </c>
      <c r="S16" s="79"/>
      <c r="T16" s="87" t="s">
        <v>112</v>
      </c>
      <c r="U16" s="79"/>
      <c r="V16" s="79"/>
      <c r="W16" s="79"/>
      <c r="X16" s="79"/>
      <c r="Y16" s="79"/>
      <c r="Z16" s="79"/>
      <c r="AA16" s="79"/>
      <c r="AB16" s="79" t="s">
        <v>141</v>
      </c>
      <c r="AC16" s="79"/>
      <c r="AD16" s="79"/>
      <c r="AE16" s="79"/>
      <c r="AF16" s="79"/>
      <c r="AG16" s="75"/>
      <c r="AH16" s="75"/>
    </row>
    <row r="17" spans="1:34" ht="17.25" customHeight="1">
      <c r="A17" s="103" t="s">
        <v>164</v>
      </c>
      <c r="B17" s="118" t="s">
        <v>93</v>
      </c>
      <c r="C17" s="118"/>
      <c r="D17" s="118"/>
      <c r="E17" s="96"/>
      <c r="F17" s="64"/>
      <c r="G17" s="111"/>
      <c r="H17" s="64"/>
      <c r="I17" s="64"/>
      <c r="J17" s="79">
        <v>1</v>
      </c>
      <c r="K17" s="79"/>
      <c r="L17" s="79"/>
      <c r="M17" s="79" t="s">
        <v>79</v>
      </c>
      <c r="N17" s="79"/>
      <c r="O17" s="79"/>
      <c r="P17" s="79">
        <v>2</v>
      </c>
      <c r="Q17" s="79" t="s">
        <v>120</v>
      </c>
      <c r="R17" s="79">
        <v>1</v>
      </c>
      <c r="S17" s="79"/>
      <c r="T17" s="87" t="s">
        <v>123</v>
      </c>
      <c r="U17" s="79"/>
      <c r="V17" s="79"/>
      <c r="W17" s="79"/>
      <c r="X17" s="79"/>
      <c r="Y17" s="79"/>
      <c r="Z17" s="79"/>
      <c r="AA17" s="79"/>
      <c r="AB17" s="79" t="s">
        <v>146</v>
      </c>
      <c r="AC17" s="79" t="s">
        <v>147</v>
      </c>
      <c r="AD17" s="79"/>
      <c r="AE17" s="79"/>
      <c r="AF17" s="79"/>
      <c r="AG17" s="75"/>
      <c r="AH17" s="75"/>
    </row>
    <row r="18" spans="1:34" ht="17.25" customHeight="1">
      <c r="A18" s="103" t="s">
        <v>161</v>
      </c>
      <c r="B18" s="118">
        <v>2</v>
      </c>
      <c r="C18" s="118"/>
      <c r="D18" s="47"/>
      <c r="E18" s="96"/>
      <c r="F18" s="65" t="s">
        <v>78</v>
      </c>
      <c r="G18" s="110">
        <f>N55</f>
        <v>0.8</v>
      </c>
      <c r="H18" s="64"/>
      <c r="I18" s="64"/>
      <c r="J18" s="79">
        <v>2</v>
      </c>
      <c r="K18" s="79"/>
      <c r="L18" s="79"/>
      <c r="M18" s="79" t="s">
        <v>80</v>
      </c>
      <c r="N18" s="79"/>
      <c r="O18" s="79"/>
      <c r="P18" s="79"/>
      <c r="Q18" s="79" t="s">
        <v>121</v>
      </c>
      <c r="R18" s="79">
        <v>2</v>
      </c>
      <c r="S18" s="79" t="e">
        <f>VLOOKUP(B19,T18:X23,5,FALSE)</f>
        <v>#N/A</v>
      </c>
      <c r="T18" s="87" t="s">
        <v>114</v>
      </c>
      <c r="U18" s="79"/>
      <c r="V18" s="79"/>
      <c r="W18" s="79"/>
      <c r="X18" s="79">
        <v>1</v>
      </c>
      <c r="Y18" s="79" t="s">
        <v>135</v>
      </c>
      <c r="Z18" s="79">
        <f aca="true" t="shared" si="0" ref="Z18:Z23">$B$20</f>
        <v>1</v>
      </c>
      <c r="AA18" s="79"/>
      <c r="AB18" s="86">
        <f>VLOOKUP($R$30,'52-Ε4'!B4:F9,Z18+2,FALSE)</f>
        <v>0.88</v>
      </c>
      <c r="AC18" s="86">
        <f>VLOOKUP($R$31,'52-E5'!B5:E7,Z18+1,FALSE)</f>
        <v>0.91</v>
      </c>
      <c r="AD18" s="79"/>
      <c r="AE18" s="79"/>
      <c r="AF18" s="79"/>
      <c r="AG18" s="75"/>
      <c r="AH18" s="75"/>
    </row>
    <row r="19" spans="1:34" ht="17.25" customHeight="1">
      <c r="A19" s="103" t="s">
        <v>165</v>
      </c>
      <c r="B19" s="118" t="s">
        <v>96</v>
      </c>
      <c r="C19" s="118"/>
      <c r="D19" s="118"/>
      <c r="E19" s="118"/>
      <c r="F19" s="118"/>
      <c r="G19" s="119"/>
      <c r="H19" s="64"/>
      <c r="I19" s="64"/>
      <c r="J19" s="79"/>
      <c r="K19" s="79"/>
      <c r="L19" s="79"/>
      <c r="M19" s="79"/>
      <c r="N19" s="79"/>
      <c r="O19" s="79"/>
      <c r="P19" s="79"/>
      <c r="Q19" s="79"/>
      <c r="R19" s="79">
        <v>3</v>
      </c>
      <c r="S19" s="79"/>
      <c r="T19" s="87" t="s">
        <v>115</v>
      </c>
      <c r="U19" s="79"/>
      <c r="V19" s="79"/>
      <c r="W19" s="79"/>
      <c r="X19" s="79">
        <v>2</v>
      </c>
      <c r="Y19" s="79" t="s">
        <v>136</v>
      </c>
      <c r="Z19" s="79">
        <f t="shared" si="0"/>
        <v>1</v>
      </c>
      <c r="AA19" s="79"/>
      <c r="AB19" s="86">
        <f>VLOOKUP($R$30,'52-Ε4'!B21:F26,Z19+2,FALSE)</f>
        <v>0.88</v>
      </c>
      <c r="AC19" s="86">
        <f>VLOOKUP($R$31,'52-E5'!B10:D11,Z19+1,FALSE)</f>
        <v>0.86</v>
      </c>
      <c r="AD19" s="79"/>
      <c r="AE19" s="79"/>
      <c r="AF19" s="79"/>
      <c r="AG19" s="75"/>
      <c r="AH19" s="75"/>
    </row>
    <row r="20" spans="1:34" ht="17.25" customHeight="1" thickBot="1">
      <c r="A20" s="103" t="s">
        <v>166</v>
      </c>
      <c r="B20" s="118">
        <v>1</v>
      </c>
      <c r="C20" s="118"/>
      <c r="D20" s="64"/>
      <c r="E20" s="64"/>
      <c r="F20" s="64"/>
      <c r="G20" s="78"/>
      <c r="H20" s="47"/>
      <c r="I20" s="64"/>
      <c r="J20" s="79"/>
      <c r="K20" s="87" t="s">
        <v>81</v>
      </c>
      <c r="L20" s="79"/>
      <c r="M20" s="79"/>
      <c r="N20" s="79"/>
      <c r="O20" s="87" t="s">
        <v>82</v>
      </c>
      <c r="P20" s="79"/>
      <c r="Q20" s="79"/>
      <c r="R20" s="79">
        <v>4</v>
      </c>
      <c r="S20" s="79"/>
      <c r="T20" s="87" t="s">
        <v>116</v>
      </c>
      <c r="U20" s="79"/>
      <c r="V20" s="79"/>
      <c r="W20" s="79"/>
      <c r="X20" s="79">
        <v>3</v>
      </c>
      <c r="Y20" s="79" t="s">
        <v>135</v>
      </c>
      <c r="Z20" s="79">
        <f t="shared" si="0"/>
        <v>1</v>
      </c>
      <c r="AA20" s="79"/>
      <c r="AB20" s="86">
        <f>VLOOKUP($R$30,'52-Ε4'!B39:F44,Z20+2,FALSE)</f>
        <v>0.87</v>
      </c>
      <c r="AC20" s="86">
        <f>VLOOKUP($R$31,'52-E5'!B14:E16,Z20+1,FALSE)</f>
        <v>0.97</v>
      </c>
      <c r="AD20" s="79"/>
      <c r="AE20" s="79"/>
      <c r="AF20" s="79"/>
      <c r="AG20" s="75"/>
      <c r="AH20" s="75"/>
    </row>
    <row r="21" spans="1:34" ht="17.25" customHeight="1" thickBot="1">
      <c r="A21" s="107" t="s">
        <v>163</v>
      </c>
      <c r="B21" s="117">
        <f>IF(OR(ISTEXT(G16),ISTEXT(G18)),"ΟΡΙΣΕ",G16*G18)</f>
        <v>0.752</v>
      </c>
      <c r="C21" s="117"/>
      <c r="D21" s="108"/>
      <c r="E21" s="108"/>
      <c r="F21" s="108"/>
      <c r="G21" s="109"/>
      <c r="H21" s="64"/>
      <c r="I21" s="64"/>
      <c r="J21" s="79"/>
      <c r="K21" s="79">
        <v>1</v>
      </c>
      <c r="L21" s="86">
        <v>1</v>
      </c>
      <c r="M21" s="79"/>
      <c r="N21" s="79"/>
      <c r="O21" s="79">
        <v>1</v>
      </c>
      <c r="P21" s="86">
        <v>1</v>
      </c>
      <c r="Q21" s="86">
        <v>1</v>
      </c>
      <c r="R21" s="79">
        <v>5</v>
      </c>
      <c r="S21" s="79"/>
      <c r="T21" s="87" t="s">
        <v>117</v>
      </c>
      <c r="U21" s="79"/>
      <c r="V21" s="79"/>
      <c r="W21" s="79"/>
      <c r="X21" s="79">
        <v>4</v>
      </c>
      <c r="Y21" s="79" t="s">
        <v>135</v>
      </c>
      <c r="Z21" s="79">
        <f t="shared" si="0"/>
        <v>1</v>
      </c>
      <c r="AA21" s="79"/>
      <c r="AB21" s="86">
        <f>VLOOKUP($R$30,'52-Ε4'!B12:F17,Z21+2,FALSE)</f>
        <v>1</v>
      </c>
      <c r="AC21" s="86">
        <f>VLOOKUP($R$31,'52-E5'!B19:E21,Z21+1,FALSE)</f>
        <v>0.98</v>
      </c>
      <c r="AD21" s="79"/>
      <c r="AE21" s="79"/>
      <c r="AF21" s="79"/>
      <c r="AG21" s="75"/>
      <c r="AH21" s="75"/>
    </row>
    <row r="22" spans="8:34" ht="17.25" customHeight="1" thickTop="1">
      <c r="H22" s="64"/>
      <c r="I22" s="75"/>
      <c r="J22" s="79"/>
      <c r="K22" s="79">
        <v>2</v>
      </c>
      <c r="L22" s="86">
        <f>VLOOKUP($X$2,'52-Ε2'!$K$8:$P$12,2,FALSE)</f>
        <v>0.75</v>
      </c>
      <c r="M22" s="79"/>
      <c r="N22" s="79"/>
      <c r="O22" s="79">
        <v>2</v>
      </c>
      <c r="P22" s="86">
        <f>VLOOKUP($X$3,'52-E3'!$H$10:$M$13,2,FALSE)</f>
        <v>0.85</v>
      </c>
      <c r="Q22" s="86">
        <f>VLOOKUP($X$3,'52-E3'!$H$20:$M$23,2,FALSE)</f>
        <v>0.8</v>
      </c>
      <c r="R22" s="79">
        <v>6</v>
      </c>
      <c r="S22" s="79"/>
      <c r="T22" s="87" t="s">
        <v>118</v>
      </c>
      <c r="U22" s="79"/>
      <c r="V22" s="79"/>
      <c r="W22" s="79"/>
      <c r="X22" s="79">
        <v>5</v>
      </c>
      <c r="Y22" s="79" t="s">
        <v>136</v>
      </c>
      <c r="Z22" s="79">
        <f t="shared" si="0"/>
        <v>1</v>
      </c>
      <c r="AA22" s="79"/>
      <c r="AB22" s="86">
        <f>VLOOKUP($R$30,'52-Ε4'!B30:F35,Z22+2,FALSE)</f>
        <v>0.91</v>
      </c>
      <c r="AC22" s="86">
        <f>VLOOKUP($R$31,'52-E5'!B24:E26,Z22+1,FALSE)</f>
        <v>0.91</v>
      </c>
      <c r="AD22" s="79"/>
      <c r="AE22" s="79"/>
      <c r="AF22" s="79"/>
      <c r="AG22" s="75"/>
      <c r="AH22" s="75"/>
    </row>
    <row r="23" spans="8:34" ht="17.25" customHeight="1">
      <c r="H23" s="47"/>
      <c r="I23" s="75"/>
      <c r="J23" s="79"/>
      <c r="K23" s="79">
        <v>3</v>
      </c>
      <c r="L23" s="86">
        <f>VLOOKUP($X$2,'52-Ε2'!$K$8:$P$12,3,FALSE)</f>
        <v>0.65</v>
      </c>
      <c r="M23" s="79"/>
      <c r="N23" s="79"/>
      <c r="O23" s="79">
        <v>3</v>
      </c>
      <c r="P23" s="86">
        <f>VLOOKUP($X$3,'52-E3'!$H$10:$M$13,3,FALSE)</f>
        <v>0.75</v>
      </c>
      <c r="Q23" s="86">
        <f>VLOOKUP($X$3,'52-E3'!$H$20:$M$23,3,FALSE)</f>
        <v>0.7</v>
      </c>
      <c r="R23" s="79">
        <v>7</v>
      </c>
      <c r="S23" s="79"/>
      <c r="T23" s="87" t="s">
        <v>119</v>
      </c>
      <c r="U23" s="79"/>
      <c r="V23" s="79"/>
      <c r="W23" s="79"/>
      <c r="X23" s="79">
        <v>6</v>
      </c>
      <c r="Y23" s="79" t="s">
        <v>135</v>
      </c>
      <c r="Z23" s="79">
        <f t="shared" si="0"/>
        <v>1</v>
      </c>
      <c r="AA23" s="79"/>
      <c r="AB23" s="86">
        <f>VLOOKUP($R$30,'52-Ε4'!B48:F53,Z23+2,FALSE)</f>
        <v>1</v>
      </c>
      <c r="AC23" s="86">
        <f>VLOOKUP($R$31,'52-E5'!B29:E31,Z23+1,FALSE)</f>
        <v>1</v>
      </c>
      <c r="AD23" s="79"/>
      <c r="AE23" s="79"/>
      <c r="AF23" s="79"/>
      <c r="AG23" s="75"/>
      <c r="AH23" s="75"/>
    </row>
    <row r="24" spans="9:34" ht="17.25" customHeight="1">
      <c r="I24" s="75"/>
      <c r="J24" s="79"/>
      <c r="K24" s="79">
        <v>4</v>
      </c>
      <c r="L24" s="86">
        <f>VLOOKUP($X$2,'52-Ε2'!$K$8:$P$12,4,FALSE)</f>
        <v>0.6</v>
      </c>
      <c r="M24" s="79"/>
      <c r="N24" s="79"/>
      <c r="O24" s="79">
        <v>4</v>
      </c>
      <c r="P24" s="86">
        <f>VLOOKUP($X$3,'52-E3'!$H$10:$M$13,4,FALSE)</f>
        <v>0.7</v>
      </c>
      <c r="Q24" s="86">
        <f>VLOOKUP($X$3,'52-E3'!$H$20:$M$23,4,FALSE)</f>
        <v>0.65</v>
      </c>
      <c r="R24" s="79">
        <v>8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5"/>
      <c r="AH24" s="75"/>
    </row>
    <row r="25" spans="9:34" ht="17.25" customHeight="1">
      <c r="I25" s="75"/>
      <c r="J25" s="79"/>
      <c r="K25" s="79">
        <v>5</v>
      </c>
      <c r="L25" s="86">
        <f>VLOOKUP($X$2,'52-Ε2'!$K$8:$P$12,5,FALSE)</f>
        <v>0.55</v>
      </c>
      <c r="M25" s="79"/>
      <c r="N25" s="79"/>
      <c r="O25" s="79">
        <v>5</v>
      </c>
      <c r="P25" s="86">
        <f>VLOOKUP($X$3,'52-E3'!$H$10:$M$13,5,FALSE)</f>
        <v>0.65</v>
      </c>
      <c r="Q25" s="86">
        <f>VLOOKUP($X$3,'52-E3'!$H$20:$M$23,5,FALSE)</f>
        <v>0.6</v>
      </c>
      <c r="R25" s="79">
        <v>9</v>
      </c>
      <c r="S25" s="79" t="s">
        <v>138</v>
      </c>
      <c r="T25" s="79"/>
      <c r="U25" s="79" t="s">
        <v>136</v>
      </c>
      <c r="V25" s="79" t="s">
        <v>135</v>
      </c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5"/>
      <c r="AH25" s="75"/>
    </row>
    <row r="26" spans="9:34" ht="17.25" customHeight="1">
      <c r="I26" s="75"/>
      <c r="J26" s="79"/>
      <c r="K26" s="79">
        <v>6</v>
      </c>
      <c r="L26" s="86">
        <f>VLOOKUP($X$2,'52-Ε2'!$K$8:$P$12,6,FALSE)</f>
        <v>0.5</v>
      </c>
      <c r="M26" s="79"/>
      <c r="N26" s="79"/>
      <c r="O26" s="79">
        <v>6</v>
      </c>
      <c r="P26" s="86">
        <f>VLOOKUP($X$3,'52-E3'!$H$10:$M$13,6,FALSE)</f>
        <v>0.6</v>
      </c>
      <c r="Q26" s="86">
        <f>VLOOKUP($X$3,'52-E3'!$H$20:$M$23,6,FALSE)</f>
        <v>0.6</v>
      </c>
      <c r="R26" s="79">
        <v>12</v>
      </c>
      <c r="S26" s="79">
        <v>1</v>
      </c>
      <c r="T26" s="87">
        <v>1</v>
      </c>
      <c r="U26" s="79">
        <v>1</v>
      </c>
      <c r="V26" s="79">
        <v>1</v>
      </c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5"/>
      <c r="AH26" s="75"/>
    </row>
    <row r="27" spans="9:34" ht="17.25" customHeight="1">
      <c r="I27" s="75"/>
      <c r="J27" s="79"/>
      <c r="K27" s="79"/>
      <c r="L27" s="79"/>
      <c r="M27" s="79"/>
      <c r="N27" s="79"/>
      <c r="O27" s="79"/>
      <c r="P27" s="79" t="s">
        <v>83</v>
      </c>
      <c r="Q27" s="79" t="s">
        <v>84</v>
      </c>
      <c r="R27" s="79">
        <v>16</v>
      </c>
      <c r="S27" s="79">
        <v>2</v>
      </c>
      <c r="T27" s="87">
        <v>2</v>
      </c>
      <c r="U27" s="79">
        <v>2</v>
      </c>
      <c r="V27" s="79">
        <v>2</v>
      </c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5"/>
      <c r="AH27" s="75"/>
    </row>
    <row r="28" spans="9:34" ht="12.75">
      <c r="I28" s="75"/>
      <c r="J28" s="79"/>
      <c r="K28" s="79"/>
      <c r="L28" s="88">
        <f>VLOOKUP(S1,K21:L26,2,FALSE)</f>
        <v>1</v>
      </c>
      <c r="M28" s="79"/>
      <c r="N28" s="79"/>
      <c r="O28" s="89">
        <f>IF(N5=1,VLOOKUP(S1,O21:Q26,3,FALSE),IF(OR(N5=2,N5=3,N5=4,N5=5),VLOOKUP(S1,O21:Q26,2,FALSE)))</f>
        <v>1</v>
      </c>
      <c r="P28" s="79"/>
      <c r="Q28" s="79">
        <f>IF(ISERROR(O28),ERROR.TYPE(O28),0)</f>
        <v>0</v>
      </c>
      <c r="R28" s="79">
        <v>20</v>
      </c>
      <c r="S28" s="79">
        <v>3</v>
      </c>
      <c r="T28" s="87">
        <v>3</v>
      </c>
      <c r="U28" s="79"/>
      <c r="V28" s="79">
        <v>3</v>
      </c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5"/>
      <c r="AH28" s="75"/>
    </row>
    <row r="29" spans="9:34" ht="12.75">
      <c r="I29" s="75"/>
      <c r="J29" s="79"/>
      <c r="K29" s="87" t="s">
        <v>88</v>
      </c>
      <c r="L29" s="79"/>
      <c r="M29" s="79"/>
      <c r="N29" s="79"/>
      <c r="O29" s="79">
        <f>VLOOKUP(B11,M17:R18,6,FALSE)</f>
        <v>2</v>
      </c>
      <c r="P29" s="79"/>
      <c r="Q29" s="90">
        <f>IF(O29=1,L28,IF(Q28=7,"ERR",O28))</f>
        <v>1</v>
      </c>
      <c r="R29" s="91">
        <f>VLOOKUP(B18,AD2:AE13,2,FALSE)</f>
        <v>2</v>
      </c>
      <c r="S29" s="79">
        <v>4</v>
      </c>
      <c r="T29" s="87">
        <v>4</v>
      </c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5"/>
      <c r="AH29" s="75"/>
    </row>
    <row r="30" spans="9:34" ht="12.75">
      <c r="I30" s="75"/>
      <c r="J30" s="79"/>
      <c r="K30" s="92">
        <v>10</v>
      </c>
      <c r="L30" s="79">
        <v>6</v>
      </c>
      <c r="M30" s="79"/>
      <c r="N30" s="79"/>
      <c r="O30" s="79"/>
      <c r="P30" s="79"/>
      <c r="Q30" s="79" t="s">
        <v>144</v>
      </c>
      <c r="R30" s="91">
        <f>VLOOKUP(B18,S26:T31,2,FALSE)</f>
        <v>2</v>
      </c>
      <c r="S30" s="79">
        <v>6</v>
      </c>
      <c r="T30" s="87">
        <v>5</v>
      </c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5"/>
      <c r="AH30" s="75"/>
    </row>
    <row r="31" spans="9:34" ht="12.75">
      <c r="I31" s="75"/>
      <c r="J31" s="79"/>
      <c r="K31" s="92">
        <v>15</v>
      </c>
      <c r="L31" s="79" t="s">
        <v>0</v>
      </c>
      <c r="M31" s="79">
        <v>1</v>
      </c>
      <c r="N31" s="86">
        <f>VLOOKUP($L$30,'52-Δ1'!$F$6:$H$20,2,FALSE)</f>
        <v>0.94</v>
      </c>
      <c r="O31" s="79">
        <f>IF(ISNUMBER(N31),N31,"HOT!")</f>
        <v>0.94</v>
      </c>
      <c r="P31" s="79"/>
      <c r="Q31" s="79" t="s">
        <v>145</v>
      </c>
      <c r="R31" s="91">
        <f>B18</f>
        <v>2</v>
      </c>
      <c r="S31" s="79">
        <v>9</v>
      </c>
      <c r="T31" s="87">
        <v>6</v>
      </c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5"/>
      <c r="AH31" s="75"/>
    </row>
    <row r="32" spans="9:34" ht="12.75">
      <c r="I32" s="75"/>
      <c r="J32" s="79"/>
      <c r="K32" s="92">
        <v>20</v>
      </c>
      <c r="L32" s="79" t="s">
        <v>66</v>
      </c>
      <c r="M32" s="79">
        <v>2</v>
      </c>
      <c r="N32" s="86">
        <f>VLOOKUP($L$30,'52-Δ1'!$F$6:$H$20,3,FALSE)</f>
        <v>0.96</v>
      </c>
      <c r="O32" s="79">
        <f>IF(ISNUMBER(N32),N32,"HOT!")</f>
        <v>0.96</v>
      </c>
      <c r="P32" s="79"/>
      <c r="Q32" s="98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5"/>
      <c r="AH32" s="75"/>
    </row>
    <row r="33" spans="9:34" ht="12.75">
      <c r="I33" s="75"/>
      <c r="J33" s="79"/>
      <c r="K33" s="92">
        <v>25</v>
      </c>
      <c r="L33" s="79"/>
      <c r="M33" s="79"/>
      <c r="N33" s="79"/>
      <c r="O33" s="79"/>
      <c r="P33" s="79"/>
      <c r="Q33" s="79"/>
      <c r="R33" s="79"/>
      <c r="S33" s="79" t="s">
        <v>139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5"/>
      <c r="AH33" s="75"/>
    </row>
    <row r="34" spans="9:34" ht="12.75">
      <c r="I34" s="75"/>
      <c r="J34" s="79"/>
      <c r="K34" s="92">
        <v>30</v>
      </c>
      <c r="L34" s="79"/>
      <c r="M34" s="79" t="s">
        <v>125</v>
      </c>
      <c r="N34" s="79"/>
      <c r="O34" s="79"/>
      <c r="P34" s="79"/>
      <c r="Q34" s="79"/>
      <c r="R34" s="79"/>
      <c r="S34" s="79">
        <v>1</v>
      </c>
      <c r="T34" s="87"/>
      <c r="U34" s="87" t="s">
        <v>140</v>
      </c>
      <c r="V34" s="79"/>
      <c r="W34" s="79"/>
      <c r="X34" s="79"/>
      <c r="Y34" s="79"/>
      <c r="Z34" s="79"/>
      <c r="AA34" s="79"/>
      <c r="AB34" s="87"/>
      <c r="AC34" s="79"/>
      <c r="AD34" s="79"/>
      <c r="AE34" s="79"/>
      <c r="AF34" s="79"/>
      <c r="AG34" s="75"/>
      <c r="AH34" s="75"/>
    </row>
    <row r="35" spans="9:34" ht="12.75">
      <c r="I35" s="75"/>
      <c r="J35" s="79"/>
      <c r="K35" s="92">
        <v>35</v>
      </c>
      <c r="L35" s="79">
        <f>MATCH(B17,ode2,0)</f>
        <v>3</v>
      </c>
      <c r="M35" s="87" t="s">
        <v>92</v>
      </c>
      <c r="N35" s="79"/>
      <c r="O35" s="79"/>
      <c r="P35" s="79"/>
      <c r="Q35" s="87" t="s">
        <v>124</v>
      </c>
      <c r="R35" s="79"/>
      <c r="S35" s="79">
        <v>2</v>
      </c>
      <c r="T35" s="87"/>
      <c r="U35" s="93" t="str">
        <f>VLOOKUP(B17,M35:Q39,5,FALSE)</f>
        <v>odetoi</v>
      </c>
      <c r="V35" s="93" t="str">
        <f>IF(U35="odetoi",R16,IF(N5&gt;1,S25,S33))</f>
        <v>od2t</v>
      </c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5"/>
      <c r="AH35" s="75"/>
    </row>
    <row r="36" spans="9:34" ht="12.75">
      <c r="I36" s="75"/>
      <c r="J36" s="79"/>
      <c r="K36" s="92">
        <v>40</v>
      </c>
      <c r="L36" s="79"/>
      <c r="M36" s="87" t="s">
        <v>91</v>
      </c>
      <c r="N36" s="79"/>
      <c r="O36" s="79"/>
      <c r="P36" s="79"/>
      <c r="Q36" s="87" t="s">
        <v>124</v>
      </c>
      <c r="R36" s="79"/>
      <c r="S36" s="79">
        <v>3</v>
      </c>
      <c r="T36" s="8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5"/>
      <c r="AH36" s="75"/>
    </row>
    <row r="37" spans="9:34" ht="12.75">
      <c r="I37" s="75"/>
      <c r="J37" s="79"/>
      <c r="K37" s="92">
        <v>45</v>
      </c>
      <c r="L37" s="79"/>
      <c r="M37" s="87" t="s">
        <v>93</v>
      </c>
      <c r="N37" s="79"/>
      <c r="O37" s="79"/>
      <c r="P37" s="79"/>
      <c r="Q37" s="87" t="s">
        <v>124</v>
      </c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5"/>
      <c r="AH37" s="75"/>
    </row>
    <row r="38" spans="9:34" ht="12.75">
      <c r="I38" s="75"/>
      <c r="J38" s="79"/>
      <c r="K38" s="92">
        <v>50</v>
      </c>
      <c r="L38" s="79"/>
      <c r="M38" s="87" t="s">
        <v>90</v>
      </c>
      <c r="N38" s="79"/>
      <c r="O38" s="79"/>
      <c r="P38" s="79"/>
      <c r="Q38" s="87" t="s">
        <v>124</v>
      </c>
      <c r="R38" s="79"/>
      <c r="S38" s="79"/>
      <c r="T38" s="79"/>
      <c r="U38" s="87" t="s">
        <v>141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5"/>
      <c r="AH38" s="75"/>
    </row>
    <row r="39" spans="9:34" ht="12.75">
      <c r="I39" s="75"/>
      <c r="J39" s="79"/>
      <c r="K39" s="92">
        <v>55</v>
      </c>
      <c r="L39" s="79"/>
      <c r="M39" s="87" t="s">
        <v>122</v>
      </c>
      <c r="N39" s="79"/>
      <c r="O39" s="79"/>
      <c r="P39" s="79"/>
      <c r="Q39" s="87" t="s">
        <v>123</v>
      </c>
      <c r="R39" s="79"/>
      <c r="S39" s="79"/>
      <c r="T39" s="79"/>
      <c r="U39" s="79" t="s">
        <v>142</v>
      </c>
      <c r="V39" s="86" t="e">
        <f>VLOOKUP(S18,X18:AC23,5,FALSE)</f>
        <v>#N/A</v>
      </c>
      <c r="W39" s="86" t="str">
        <f>IF(ISERROR(V39),"ERR",V39)</f>
        <v>ERR</v>
      </c>
      <c r="X39" s="79"/>
      <c r="Y39" s="79"/>
      <c r="Z39" s="79"/>
      <c r="AA39" s="79"/>
      <c r="AB39" s="79"/>
      <c r="AC39" s="79"/>
      <c r="AD39" s="79"/>
      <c r="AE39" s="79"/>
      <c r="AF39" s="79"/>
      <c r="AG39" s="75"/>
      <c r="AH39" s="75"/>
    </row>
    <row r="40" spans="9:34" ht="12.75">
      <c r="I40" s="75"/>
      <c r="J40" s="79"/>
      <c r="K40" s="92">
        <v>60</v>
      </c>
      <c r="L40" s="79">
        <f>IF(ISERROR(L41),ERROR.TYPE(L41),"")</f>
      </c>
      <c r="M40" s="87" t="s">
        <v>124</v>
      </c>
      <c r="N40" s="79"/>
      <c r="O40" s="79"/>
      <c r="P40" s="79"/>
      <c r="Q40" s="79"/>
      <c r="R40" s="79"/>
      <c r="S40" s="79"/>
      <c r="T40" s="79"/>
      <c r="U40" s="79" t="s">
        <v>143</v>
      </c>
      <c r="V40" s="86" t="e">
        <f>VLOOKUP(S18,X18:AC23,6,FALSE)</f>
        <v>#N/A</v>
      </c>
      <c r="W40" s="86" t="str">
        <f>IF(ISERROR(V40),"ERR",V40)</f>
        <v>ERR</v>
      </c>
      <c r="X40" s="79"/>
      <c r="Y40" s="79"/>
      <c r="Z40" s="79"/>
      <c r="AA40" s="79"/>
      <c r="AB40" s="79"/>
      <c r="AC40" s="79"/>
      <c r="AD40" s="79"/>
      <c r="AE40" s="79"/>
      <c r="AF40" s="79"/>
      <c r="AG40" s="75"/>
      <c r="AH40" s="75"/>
    </row>
    <row r="41" spans="9:34" ht="12.75">
      <c r="I41" s="75"/>
      <c r="J41" s="79"/>
      <c r="K41" s="92">
        <v>65</v>
      </c>
      <c r="L41" s="79">
        <f>VLOOKUP(B19,M41:S47,7,FALSE)</f>
        <v>4</v>
      </c>
      <c r="M41" s="94" t="s">
        <v>113</v>
      </c>
      <c r="N41" s="79"/>
      <c r="O41" s="79"/>
      <c r="P41" s="79"/>
      <c r="Q41" s="79"/>
      <c r="R41" s="79"/>
      <c r="S41" s="94">
        <v>1</v>
      </c>
      <c r="T41" s="79"/>
      <c r="U41" s="87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5"/>
      <c r="AH41" s="75"/>
    </row>
    <row r="42" spans="9:34" ht="12.75">
      <c r="I42" s="75"/>
      <c r="J42" s="79"/>
      <c r="K42" s="92">
        <v>70</v>
      </c>
      <c r="L42" s="79"/>
      <c r="M42" s="94" t="s">
        <v>94</v>
      </c>
      <c r="N42" s="79"/>
      <c r="O42" s="79"/>
      <c r="P42" s="79"/>
      <c r="Q42" s="79"/>
      <c r="R42" s="79"/>
      <c r="S42" s="94">
        <v>2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5"/>
      <c r="AH42" s="75"/>
    </row>
    <row r="43" spans="9:34" ht="12.75">
      <c r="I43" s="75"/>
      <c r="J43" s="79"/>
      <c r="K43" s="92">
        <v>75</v>
      </c>
      <c r="L43" s="79"/>
      <c r="M43" s="94" t="s">
        <v>95</v>
      </c>
      <c r="N43" s="79"/>
      <c r="O43" s="79"/>
      <c r="P43" s="79"/>
      <c r="Q43" s="79"/>
      <c r="R43" s="79"/>
      <c r="S43" s="94">
        <v>3</v>
      </c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5"/>
      <c r="AH43" s="75"/>
    </row>
    <row r="44" spans="9:34" ht="12.75">
      <c r="I44" s="75"/>
      <c r="J44" s="79"/>
      <c r="K44" s="92">
        <v>80</v>
      </c>
      <c r="L44" s="79"/>
      <c r="M44" s="94" t="s">
        <v>96</v>
      </c>
      <c r="N44" s="79"/>
      <c r="O44" s="79"/>
      <c r="P44" s="79"/>
      <c r="Q44" s="79"/>
      <c r="R44" s="79"/>
      <c r="S44" s="94">
        <v>4</v>
      </c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5"/>
      <c r="AH44" s="75"/>
    </row>
    <row r="45" spans="9:34" ht="12.75">
      <c r="I45" s="75"/>
      <c r="J45" s="79"/>
      <c r="K45" s="79"/>
      <c r="L45" s="79"/>
      <c r="M45" s="94" t="s">
        <v>98</v>
      </c>
      <c r="N45" s="79"/>
      <c r="O45" s="79"/>
      <c r="P45" s="79"/>
      <c r="Q45" s="79"/>
      <c r="R45" s="79"/>
      <c r="S45" s="94">
        <v>5</v>
      </c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5"/>
      <c r="AH45" s="75"/>
    </row>
    <row r="46" spans="9:34" ht="12.75">
      <c r="I46" s="75"/>
      <c r="J46" s="79"/>
      <c r="K46" s="79"/>
      <c r="L46" s="79"/>
      <c r="M46" s="94" t="s">
        <v>97</v>
      </c>
      <c r="N46" s="79"/>
      <c r="O46" s="79"/>
      <c r="P46" s="79"/>
      <c r="Q46" s="79"/>
      <c r="R46" s="79"/>
      <c r="S46" s="94">
        <v>6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5"/>
      <c r="AH46" s="75"/>
    </row>
    <row r="47" spans="9:34" ht="12.75">
      <c r="I47" s="75"/>
      <c r="J47" s="79"/>
      <c r="K47" s="79"/>
      <c r="L47" s="79"/>
      <c r="M47" s="94" t="s">
        <v>99</v>
      </c>
      <c r="N47" s="79"/>
      <c r="O47" s="79"/>
      <c r="P47" s="79"/>
      <c r="Q47" s="79"/>
      <c r="R47" s="79"/>
      <c r="S47" s="94">
        <v>7</v>
      </c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5"/>
      <c r="AH47" s="75"/>
    </row>
    <row r="48" spans="9:34" ht="12.75">
      <c r="I48" s="75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5"/>
      <c r="AH48" s="75"/>
    </row>
    <row r="49" spans="9:34" ht="12.75">
      <c r="I49" s="75"/>
      <c r="J49" s="79"/>
      <c r="K49" s="79"/>
      <c r="L49" s="79"/>
      <c r="M49" s="79" t="s">
        <v>105</v>
      </c>
      <c r="N49" s="86">
        <f>VLOOKUP($R$29,'52-Ε1'!$O$8:$S$19,3,FALSE)</f>
        <v>0.8</v>
      </c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5"/>
      <c r="AH49" s="75"/>
    </row>
    <row r="50" spans="9:34" ht="12.75">
      <c r="I50" s="75"/>
      <c r="J50" s="79"/>
      <c r="K50" s="79"/>
      <c r="L50" s="79"/>
      <c r="M50" s="79" t="s">
        <v>106</v>
      </c>
      <c r="N50" s="86">
        <f>VLOOKUP($R$29,'52-Ε1'!$O$8:$S$19,4,FALSE)</f>
        <v>0.85</v>
      </c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5"/>
      <c r="AH50" s="75"/>
    </row>
    <row r="51" spans="9:34" ht="12.75">
      <c r="I51" s="75"/>
      <c r="J51" s="79"/>
      <c r="K51" s="79"/>
      <c r="L51" s="79"/>
      <c r="M51" s="79" t="s">
        <v>107</v>
      </c>
      <c r="N51" s="86">
        <f>VLOOKUP($R$29,'52-Ε1'!$O$8:$S$19,5,FALSE)</f>
        <v>0.81</v>
      </c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5"/>
      <c r="AH51" s="75"/>
    </row>
    <row r="52" spans="9:34" ht="12.75">
      <c r="I52" s="75"/>
      <c r="J52" s="79"/>
      <c r="K52" s="79"/>
      <c r="L52" s="79"/>
      <c r="M52" s="79" t="s">
        <v>124</v>
      </c>
      <c r="N52" s="95">
        <f>IF(L40=7,"ERR",IF(AND(L41&gt;=1,L41&lt;=4),N49,IF(OR(L41=5,L41=6),N50,IF(L41=7,N51,"ERROR"))))</f>
        <v>0.8</v>
      </c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5"/>
      <c r="AH52" s="75"/>
    </row>
    <row r="53" spans="9:34" ht="12.75">
      <c r="I53" s="75"/>
      <c r="J53" s="79"/>
      <c r="K53" s="79"/>
      <c r="L53" s="79"/>
      <c r="M53" s="79" t="s">
        <v>123</v>
      </c>
      <c r="N53" s="90" t="str">
        <f>IF(N5=1,W40,W39)</f>
        <v>ERR</v>
      </c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5"/>
      <c r="AH53" s="75"/>
    </row>
    <row r="54" spans="9:34" ht="12.75">
      <c r="I54" s="75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5"/>
      <c r="AH54" s="75"/>
    </row>
    <row r="55" spans="9:34" ht="12.75">
      <c r="I55" s="75"/>
      <c r="J55" s="79"/>
      <c r="K55" s="79"/>
      <c r="L55" s="79"/>
      <c r="M55" s="79" t="s">
        <v>154</v>
      </c>
      <c r="N55" s="95">
        <f>IF(U35="odetoi",N52,N53)</f>
        <v>0.8</v>
      </c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5"/>
      <c r="AH55" s="75"/>
    </row>
    <row r="56" spans="9:34" ht="12.75">
      <c r="I56" s="75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5"/>
      <c r="AH56" s="75"/>
    </row>
    <row r="57" spans="9:34" ht="12.75">
      <c r="I57" s="75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5"/>
      <c r="AH57" s="75"/>
    </row>
    <row r="58" spans="10:32" ht="12.75"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</row>
    <row r="59" spans="10:32" ht="12.75"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</sheetData>
  <sheetProtection password="DE27" sheet="1" selectLockedCells="1"/>
  <mergeCells count="11">
    <mergeCell ref="B13:D13"/>
    <mergeCell ref="B21:C21"/>
    <mergeCell ref="B17:D17"/>
    <mergeCell ref="B19:G19"/>
    <mergeCell ref="B20:C20"/>
    <mergeCell ref="B18:C18"/>
    <mergeCell ref="A1:G1"/>
    <mergeCell ref="B14:C14"/>
    <mergeCell ref="A8:G8"/>
    <mergeCell ref="A15:G15"/>
    <mergeCell ref="B11:E11"/>
  </mergeCells>
  <conditionalFormatting sqref="B21:C21">
    <cfRule type="expression" priority="19" dxfId="6" stopIfTrue="1">
      <formula>$N$3=1</formula>
    </cfRule>
  </conditionalFormatting>
  <conditionalFormatting sqref="B14:C14 F9:G10 F13:G13">
    <cfRule type="expression" priority="21" dxfId="6" stopIfTrue="1">
      <formula>$N$3=2</formula>
    </cfRule>
  </conditionalFormatting>
  <conditionalFormatting sqref="D9">
    <cfRule type="expression" priority="26" dxfId="6" stopIfTrue="1">
      <formula>$N$1=2</formula>
    </cfRule>
    <cfRule type="expression" priority="27" dxfId="6" stopIfTrue="1">
      <formula>$N$3=2</formula>
    </cfRule>
  </conditionalFormatting>
  <conditionalFormatting sqref="F16:G16 F18:G18">
    <cfRule type="expression" priority="28" dxfId="6" stopIfTrue="1">
      <formula>$N$3=1</formula>
    </cfRule>
  </conditionalFormatting>
  <conditionalFormatting sqref="A20:C20">
    <cfRule type="expression" priority="1" dxfId="7" stopIfTrue="1">
      <formula>$L$35&lt;5</formula>
    </cfRule>
  </conditionalFormatting>
  <dataValidations count="6">
    <dataValidation type="list" allowBlank="1" showInputMessage="1" showErrorMessage="1" sqref="B20:C20">
      <formula1>INDIRECT(VLOOKUP($B$19,$T$18:$Y$23,6,FALSE))</formula1>
    </dataValidation>
    <dataValidation type="list" allowBlank="1" showInputMessage="1" showErrorMessage="1" sqref="B17:D17">
      <formula1>ode2</formula1>
    </dataValidation>
    <dataValidation type="list" allowBlank="1" showInputMessage="1" showErrorMessage="1" sqref="B19:F19">
      <formula1>INDIRECT(VLOOKUP($B$17,$M$35:$Q$39,5,FALSE))</formula1>
    </dataValidation>
    <dataValidation type="list" allowBlank="1" showInputMessage="1" showErrorMessage="1" sqref="B18:C18">
      <formula1>INDIRECT($V$35)</formula1>
    </dataValidation>
    <dataValidation type="list" allowBlank="1" showInputMessage="1" showErrorMessage="1" sqref="B11">
      <formula1>ode</formula1>
    </dataValidation>
    <dataValidation type="list" allowBlank="1" showInputMessage="1" showErrorMessage="1" sqref="B13:D13">
      <formula1>INDIRECT(VLOOKUP($B$11,$M$17:$Q$18,5,FALSE))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2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17.16015625" style="0" customWidth="1"/>
    <col min="2" max="5" width="15" style="0" customWidth="1"/>
    <col min="7" max="13" width="6.66015625" style="0" customWidth="1"/>
  </cols>
  <sheetData>
    <row r="1" s="17" customFormat="1" ht="18.75">
      <c r="A1" s="16" t="s">
        <v>55</v>
      </c>
    </row>
    <row r="2" s="17" customFormat="1" ht="18.75">
      <c r="A2" s="16" t="s">
        <v>56</v>
      </c>
    </row>
    <row r="3" ht="12.75">
      <c r="A3" s="1" t="s">
        <v>8</v>
      </c>
    </row>
    <row r="4" ht="12.75">
      <c r="A4" s="1" t="s">
        <v>9</v>
      </c>
    </row>
    <row r="6" ht="12.75">
      <c r="A6" t="s">
        <v>57</v>
      </c>
    </row>
    <row r="8" spans="1:5" ht="12.75">
      <c r="A8" s="116" t="s">
        <v>58</v>
      </c>
      <c r="B8" s="116" t="s">
        <v>59</v>
      </c>
      <c r="C8" s="116"/>
      <c r="D8" s="116"/>
      <c r="E8" s="116"/>
    </row>
    <row r="9" spans="1:13" ht="25.5">
      <c r="A9" s="116"/>
      <c r="B9" s="11" t="s">
        <v>50</v>
      </c>
      <c r="C9" s="11" t="s">
        <v>53</v>
      </c>
      <c r="D9" s="11" t="s">
        <v>60</v>
      </c>
      <c r="E9" s="11" t="s">
        <v>61</v>
      </c>
      <c r="H9" s="44"/>
      <c r="I9">
        <v>2</v>
      </c>
      <c r="J9">
        <v>3</v>
      </c>
      <c r="K9">
        <v>4</v>
      </c>
      <c r="L9">
        <v>5</v>
      </c>
      <c r="M9">
        <v>6</v>
      </c>
    </row>
    <row r="10" spans="1:13" ht="12.75">
      <c r="A10" s="12">
        <v>2</v>
      </c>
      <c r="B10" s="13">
        <v>0.85</v>
      </c>
      <c r="C10" s="13">
        <v>0.9</v>
      </c>
      <c r="D10" s="13">
        <v>0.95</v>
      </c>
      <c r="E10" s="13">
        <v>0.95</v>
      </c>
      <c r="G10" s="42">
        <v>0</v>
      </c>
      <c r="H10" s="45">
        <v>1</v>
      </c>
      <c r="I10" s="42">
        <v>0.85</v>
      </c>
      <c r="J10" s="42">
        <v>0.75</v>
      </c>
      <c r="K10" s="42">
        <v>0.7</v>
      </c>
      <c r="L10" s="42">
        <v>0.65</v>
      </c>
      <c r="M10" s="42">
        <v>0.6</v>
      </c>
    </row>
    <row r="11" spans="1:13" ht="12.75">
      <c r="A11" s="12">
        <v>3</v>
      </c>
      <c r="B11" s="13">
        <v>0.75</v>
      </c>
      <c r="C11" s="13">
        <v>0.85</v>
      </c>
      <c r="D11" s="13">
        <v>0.9</v>
      </c>
      <c r="E11" s="13">
        <v>0.95</v>
      </c>
      <c r="G11" s="42">
        <v>0.25</v>
      </c>
      <c r="H11" s="45">
        <v>2</v>
      </c>
      <c r="I11" s="42">
        <v>0.9</v>
      </c>
      <c r="J11" s="42">
        <v>0.85</v>
      </c>
      <c r="K11" s="42">
        <v>0.8</v>
      </c>
      <c r="L11" s="42">
        <v>0.8</v>
      </c>
      <c r="M11" s="42">
        <v>0.8</v>
      </c>
    </row>
    <row r="12" spans="1:13" ht="12.75">
      <c r="A12" s="12">
        <v>4</v>
      </c>
      <c r="B12" s="13">
        <v>0.7</v>
      </c>
      <c r="C12" s="13">
        <v>0.8</v>
      </c>
      <c r="D12" s="13">
        <v>0.85</v>
      </c>
      <c r="E12" s="13">
        <v>0.9</v>
      </c>
      <c r="G12" s="42">
        <v>0.5</v>
      </c>
      <c r="H12" s="45">
        <v>3</v>
      </c>
      <c r="I12" s="42">
        <v>0.95</v>
      </c>
      <c r="J12" s="42">
        <v>0.9</v>
      </c>
      <c r="K12" s="42">
        <v>0.85</v>
      </c>
      <c r="L12" s="42">
        <v>0.85</v>
      </c>
      <c r="M12" s="42">
        <v>0.8</v>
      </c>
    </row>
    <row r="13" spans="1:13" ht="12.75">
      <c r="A13" s="12">
        <v>5</v>
      </c>
      <c r="B13" s="13">
        <v>0.65</v>
      </c>
      <c r="C13" s="13">
        <v>0.8</v>
      </c>
      <c r="D13" s="13">
        <v>0.85</v>
      </c>
      <c r="E13" s="13">
        <v>0.9</v>
      </c>
      <c r="G13" s="43">
        <v>1</v>
      </c>
      <c r="H13" s="46">
        <v>4</v>
      </c>
      <c r="I13" s="43">
        <v>0.95</v>
      </c>
      <c r="J13" s="43">
        <v>0.95</v>
      </c>
      <c r="K13" s="43">
        <v>0.9</v>
      </c>
      <c r="L13" s="43">
        <v>0.9</v>
      </c>
      <c r="M13" s="43">
        <v>0.9</v>
      </c>
    </row>
    <row r="14" spans="1:8" ht="12.75">
      <c r="A14" s="12">
        <v>6</v>
      </c>
      <c r="B14" s="13">
        <v>0.6</v>
      </c>
      <c r="C14" s="13">
        <v>0.8</v>
      </c>
      <c r="D14" s="13">
        <v>0.8</v>
      </c>
      <c r="E14" s="13">
        <v>0.9</v>
      </c>
      <c r="H14" s="44"/>
    </row>
    <row r="15" spans="1:5" ht="12.75">
      <c r="A15" s="40"/>
      <c r="B15" s="41"/>
      <c r="C15" s="41"/>
      <c r="D15" s="41"/>
      <c r="E15" s="41"/>
    </row>
    <row r="16" ht="12.75">
      <c r="A16" t="s">
        <v>62</v>
      </c>
    </row>
    <row r="18" spans="1:5" ht="12.75">
      <c r="A18" s="116" t="s">
        <v>63</v>
      </c>
      <c r="B18" s="116" t="s">
        <v>59</v>
      </c>
      <c r="C18" s="116"/>
      <c r="D18" s="116"/>
      <c r="E18" s="116"/>
    </row>
    <row r="19" spans="1:13" ht="37.5" customHeight="1">
      <c r="A19" s="116"/>
      <c r="B19" s="11" t="s">
        <v>50</v>
      </c>
      <c r="C19" s="11" t="s">
        <v>53</v>
      </c>
      <c r="D19" s="11" t="s">
        <v>60</v>
      </c>
      <c r="E19" s="11" t="s">
        <v>61</v>
      </c>
      <c r="H19" s="44"/>
      <c r="I19">
        <v>2</v>
      </c>
      <c r="J19">
        <v>3</v>
      </c>
      <c r="K19">
        <v>4</v>
      </c>
      <c r="L19">
        <v>5</v>
      </c>
      <c r="M19">
        <v>6</v>
      </c>
    </row>
    <row r="20" spans="1:13" ht="12.75">
      <c r="A20" s="12">
        <v>2</v>
      </c>
      <c r="B20" s="13">
        <v>0.8</v>
      </c>
      <c r="C20" s="13">
        <v>0.9</v>
      </c>
      <c r="D20" s="13">
        <v>0.9</v>
      </c>
      <c r="E20" s="13">
        <v>0.95</v>
      </c>
      <c r="G20" s="42">
        <v>0</v>
      </c>
      <c r="H20" s="45">
        <v>1</v>
      </c>
      <c r="I20" s="42">
        <v>0.8</v>
      </c>
      <c r="J20" s="42">
        <v>0.7</v>
      </c>
      <c r="K20" s="42">
        <v>0.65</v>
      </c>
      <c r="L20" s="42">
        <v>0.6</v>
      </c>
      <c r="M20" s="42">
        <v>0.6</v>
      </c>
    </row>
    <row r="21" spans="1:13" ht="12.75">
      <c r="A21" s="12">
        <v>3</v>
      </c>
      <c r="B21" s="13">
        <v>0.7</v>
      </c>
      <c r="C21" s="13">
        <v>0.8</v>
      </c>
      <c r="D21" s="13">
        <v>0.85</v>
      </c>
      <c r="E21" s="13">
        <v>0.9</v>
      </c>
      <c r="G21" s="42">
        <v>0.25</v>
      </c>
      <c r="H21" s="45">
        <v>2</v>
      </c>
      <c r="I21" s="42">
        <v>0.9</v>
      </c>
      <c r="J21" s="42">
        <v>0.8</v>
      </c>
      <c r="K21" s="42">
        <v>0.75</v>
      </c>
      <c r="L21" s="42">
        <v>0.7</v>
      </c>
      <c r="M21" s="42">
        <v>0.7</v>
      </c>
    </row>
    <row r="22" spans="1:13" ht="12.75">
      <c r="A22" s="12">
        <v>4</v>
      </c>
      <c r="B22" s="13">
        <v>0.65</v>
      </c>
      <c r="C22" s="13">
        <v>0.75</v>
      </c>
      <c r="D22" s="13">
        <v>0.8</v>
      </c>
      <c r="E22" s="13">
        <v>0.9</v>
      </c>
      <c r="G22" s="42">
        <v>0.5</v>
      </c>
      <c r="H22" s="45">
        <v>3</v>
      </c>
      <c r="I22" s="42">
        <v>0.9</v>
      </c>
      <c r="J22" s="42">
        <v>0.85</v>
      </c>
      <c r="K22" s="42">
        <v>0.8</v>
      </c>
      <c r="L22" s="42">
        <v>0.8</v>
      </c>
      <c r="M22" s="42">
        <v>0.8</v>
      </c>
    </row>
    <row r="23" spans="1:13" ht="12.75">
      <c r="A23" s="12">
        <v>5</v>
      </c>
      <c r="B23" s="13">
        <v>0.6</v>
      </c>
      <c r="C23" s="13">
        <v>0.7</v>
      </c>
      <c r="D23" s="13">
        <v>0.8</v>
      </c>
      <c r="E23" s="13">
        <v>0.9</v>
      </c>
      <c r="G23" s="43">
        <v>1</v>
      </c>
      <c r="H23" s="46">
        <v>4</v>
      </c>
      <c r="I23" s="43">
        <v>0.95</v>
      </c>
      <c r="J23" s="43">
        <v>0.9</v>
      </c>
      <c r="K23" s="43">
        <v>0.9</v>
      </c>
      <c r="L23" s="43">
        <v>0.9</v>
      </c>
      <c r="M23" s="43">
        <v>0.9</v>
      </c>
    </row>
    <row r="24" spans="1:5" ht="12.75">
      <c r="A24" s="12">
        <v>6</v>
      </c>
      <c r="B24" s="13">
        <v>0.6</v>
      </c>
      <c r="C24" s="13">
        <v>0.7</v>
      </c>
      <c r="D24" s="13">
        <v>0.8</v>
      </c>
      <c r="E24" s="13">
        <v>0.9</v>
      </c>
    </row>
  </sheetData>
  <sheetProtection/>
  <mergeCells count="4">
    <mergeCell ref="A8:A9"/>
    <mergeCell ref="B8:E8"/>
    <mergeCell ref="A18:A19"/>
    <mergeCell ref="B18:E1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tabSelected="1" zoomScalePageLayoutView="0" workbookViewId="0" topLeftCell="A1">
      <selection activeCell="A1" sqref="A1:K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JIMKAVA</cp:lastModifiedBy>
  <cp:lastPrinted>2009-10-19T14:21:18Z</cp:lastPrinted>
  <dcterms:created xsi:type="dcterms:W3CDTF">2009-10-16T09:20:24Z</dcterms:created>
  <dcterms:modified xsi:type="dcterms:W3CDTF">2015-01-02T14:07:13Z</dcterms:modified>
  <cp:category/>
  <cp:version/>
  <cp:contentType/>
  <cp:contentStatus/>
</cp:coreProperties>
</file>